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chris.ly\Downloads\"/>
    </mc:Choice>
  </mc:AlternateContent>
  <xr:revisionPtr revIDLastSave="0" documentId="13_ncr:1_{04EB0FEF-2086-4E80-A9E8-CBDA7094A307}" xr6:coauthVersionLast="47" xr6:coauthVersionMax="47" xr10:uidLastSave="{00000000-0000-0000-0000-000000000000}"/>
  <workbookProtection workbookAlgorithmName="SHA-512" workbookHashValue="WV+Ic3oFsMUjJEeWjQdPXvZ1Thb0OIHezn3hWK4hvg4ntk5nczWVJjVE/FyA1B6wnogd0vnAbkAw0xrgS8cqOg==" workbookSaltValue="3z6ktaYVu1pmEWtolwF4nA==" workbookSpinCount="100000" lockStructure="1"/>
  <bookViews>
    <workbookView xWindow="28680" yWindow="-120" windowWidth="29040" windowHeight="15840" activeTab="1" xr2:uid="{0AB5B842-F281-4014-89DA-C6688F0D05E9}"/>
  </bookViews>
  <sheets>
    <sheet name="Disclaimer" sheetId="11" r:id="rId1"/>
    <sheet name="Summary" sheetId="8" r:id="rId2"/>
    <sheet name="2023 Calculator" sheetId="3" state="hidden" r:id="rId3"/>
    <sheet name="2012 Calculator" sheetId="10" state="hidden" r:id="rId4"/>
    <sheet name="NTA" sheetId="2" r:id="rId5"/>
    <sheet name="TDD" sheetId="9" r:id="rId6"/>
  </sheets>
  <definedNames>
    <definedName name="_xlnm._FilterDatabase" localSheetId="5" hidden="1">TDD!#REF!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10" l="1"/>
  <c r="L18" i="10"/>
  <c r="O18" i="10"/>
  <c r="Q18" i="10"/>
  <c r="R18" i="10"/>
  <c r="U18" i="10"/>
  <c r="W18" i="10"/>
  <c r="X18" i="10"/>
  <c r="AA18" i="10"/>
  <c r="AC18" i="10"/>
  <c r="AD18" i="10"/>
  <c r="AG18" i="10"/>
  <c r="AI18" i="10"/>
  <c r="AJ18" i="10"/>
  <c r="AM18" i="10"/>
  <c r="AO18" i="10"/>
  <c r="AP18" i="10"/>
  <c r="AS18" i="10"/>
  <c r="AU18" i="10"/>
  <c r="AV18" i="10"/>
  <c r="AY18" i="10"/>
  <c r="BA18" i="10"/>
  <c r="BB18" i="10"/>
  <c r="BE18" i="10"/>
  <c r="BG18" i="10"/>
  <c r="BH18" i="10"/>
  <c r="E18" i="10"/>
  <c r="F18" i="10"/>
  <c r="I18" i="10"/>
  <c r="C18" i="10"/>
  <c r="Y9" i="10" a="1"/>
  <c r="Y9" i="10" s="1"/>
  <c r="BI9" i="10" a="1"/>
  <c r="BI9" i="10" s="1"/>
  <c r="BF9" i="10" a="1"/>
  <c r="BF9" i="10" s="1"/>
  <c r="BC9" i="10" a="1"/>
  <c r="BC9" i="10" s="1"/>
  <c r="AZ9" i="10" a="1"/>
  <c r="AZ9" i="10" s="1"/>
  <c r="AW9" i="10" a="1"/>
  <c r="AW9" i="10" s="1"/>
  <c r="AT9" i="10" a="1"/>
  <c r="AT9" i="10" s="1"/>
  <c r="AQ9" i="10" a="1"/>
  <c r="AQ9" i="10" s="1"/>
  <c r="AN9" i="10" a="1"/>
  <c r="AN9" i="10" s="1"/>
  <c r="AK9" i="10" a="1"/>
  <c r="AK9" i="10" s="1"/>
  <c r="AH9" i="10" a="1"/>
  <c r="AH9" i="10" s="1"/>
  <c r="AE9" i="10" a="1"/>
  <c r="AE9" i="10" s="1"/>
  <c r="AB9" i="10" a="1"/>
  <c r="AB9" i="10" s="1"/>
  <c r="V9" i="10" a="1"/>
  <c r="V9" i="10" s="1"/>
  <c r="S9" i="10" a="1"/>
  <c r="S9" i="10" s="1"/>
  <c r="P9" i="10" a="1"/>
  <c r="P9" i="10" s="1"/>
  <c r="M9" i="10" a="1"/>
  <c r="M9" i="10" s="1"/>
  <c r="J9" i="10" a="1"/>
  <c r="J9" i="10" s="1"/>
  <c r="G9" i="10" a="1"/>
  <c r="G9" i="10" s="1"/>
  <c r="D9" i="10" a="1"/>
  <c r="D9" i="10" s="1"/>
  <c r="J26" i="9"/>
  <c r="J23" i="9"/>
  <c r="J22" i="9"/>
  <c r="G26" i="9"/>
  <c r="G23" i="9"/>
  <c r="G21" i="9"/>
  <c r="D26" i="9"/>
  <c r="D23" i="9"/>
  <c r="D22" i="9"/>
  <c r="D21" i="9"/>
  <c r="D13" i="9"/>
  <c r="D18" i="9"/>
  <c r="D15" i="9"/>
  <c r="D14" i="9"/>
  <c r="D12" i="9"/>
  <c r="D11" i="9"/>
  <c r="J18" i="9"/>
  <c r="G18" i="9"/>
  <c r="D10" i="9"/>
  <c r="D9" i="9"/>
  <c r="D8" i="9"/>
  <c r="D7" i="9"/>
  <c r="D6" i="9"/>
  <c r="D5" i="9"/>
  <c r="D4" i="9"/>
  <c r="D3" i="9"/>
  <c r="BD9" i="10" a="1"/>
  <c r="BD9" i="10" s="1"/>
  <c r="AX9" i="10" a="1"/>
  <c r="AX9" i="10" s="1"/>
  <c r="AR9" i="10" a="1"/>
  <c r="AR9" i="10" s="1"/>
  <c r="AL9" i="10" a="1"/>
  <c r="AL9" i="10" s="1"/>
  <c r="AF9" i="10" a="1"/>
  <c r="AF9" i="10" s="1"/>
  <c r="BB5" i="3" a="1"/>
  <c r="BB5" i="3" s="1"/>
  <c r="BH6" i="10"/>
  <c r="BI6" i="10"/>
  <c r="BB6" i="10"/>
  <c r="BC6" i="10"/>
  <c r="AV6" i="10"/>
  <c r="AW6" i="10"/>
  <c r="AP6" i="10"/>
  <c r="AQ6" i="10"/>
  <c r="AJ6" i="10"/>
  <c r="AK6" i="10"/>
  <c r="AD6" i="10"/>
  <c r="AE6" i="10"/>
  <c r="X6" i="10"/>
  <c r="Y6" i="10"/>
  <c r="R6" i="10"/>
  <c r="S6" i="10"/>
  <c r="L6" i="10"/>
  <c r="M6" i="10"/>
  <c r="F6" i="10"/>
  <c r="G6" i="10"/>
  <c r="AN10" i="10" l="1"/>
  <c r="AN18" i="10" s="1"/>
  <c r="AT10" i="10"/>
  <c r="AT18" i="10" s="1"/>
  <c r="BF10" i="10"/>
  <c r="BF18" i="10" s="1"/>
  <c r="AK10" i="10"/>
  <c r="AQ10" i="10"/>
  <c r="AW10" i="10"/>
  <c r="AZ10" i="10"/>
  <c r="AZ18" i="10" s="1"/>
  <c r="BC10" i="10"/>
  <c r="AH10" i="10"/>
  <c r="AH18" i="10" s="1"/>
  <c r="BI10" i="10"/>
  <c r="BI9" i="3" a="1"/>
  <c r="BI9" i="3" s="1"/>
  <c r="BF9" i="3" a="1"/>
  <c r="BF9" i="3" s="1"/>
  <c r="BD9" i="3" a="1"/>
  <c r="BD9" i="3" s="1"/>
  <c r="BD5" i="3" a="1"/>
  <c r="BD5" i="3" s="1"/>
  <c r="BC9" i="3" a="1"/>
  <c r="BC9" i="3" s="1"/>
  <c r="AZ9" i="3" a="1"/>
  <c r="AZ9" i="3" s="1"/>
  <c r="AX9" i="3" a="1"/>
  <c r="AX9" i="3" s="1"/>
  <c r="AX5" i="3" a="1"/>
  <c r="AX5" i="3" s="1"/>
  <c r="AW9" i="3" a="1"/>
  <c r="AW9" i="3" s="1"/>
  <c r="AT9" i="3" a="1"/>
  <c r="AT9" i="3" s="1"/>
  <c r="AR9" i="3" a="1"/>
  <c r="AR9" i="3" s="1"/>
  <c r="AR5" i="3" a="1"/>
  <c r="AR5" i="3" s="1"/>
  <c r="AQ9" i="3" a="1"/>
  <c r="AQ9" i="3" s="1"/>
  <c r="AN9" i="3" a="1"/>
  <c r="AN9" i="3" s="1"/>
  <c r="AL9" i="3" a="1"/>
  <c r="AL9" i="3" s="1"/>
  <c r="AL5" i="3" a="1"/>
  <c r="AL5" i="3" s="1"/>
  <c r="AK9" i="3" a="1"/>
  <c r="AK9" i="3" s="1"/>
  <c r="AH9" i="3" a="1"/>
  <c r="AH9" i="3" s="1"/>
  <c r="AF9" i="3" a="1"/>
  <c r="AF9" i="3" s="1"/>
  <c r="AF5" i="3" a="1"/>
  <c r="AF5" i="3" s="1"/>
  <c r="AE9" i="3" a="1"/>
  <c r="AE9" i="3" s="1"/>
  <c r="AB9" i="3" a="1"/>
  <c r="AB9" i="3" s="1"/>
  <c r="Z9" i="3" a="1"/>
  <c r="Z9" i="3" s="1"/>
  <c r="Z5" i="3" a="1"/>
  <c r="Z5" i="3" s="1"/>
  <c r="Y9" i="3" a="1"/>
  <c r="Y9" i="3" s="1"/>
  <c r="V9" i="3" a="1"/>
  <c r="V9" i="3" s="1"/>
  <c r="T9" i="3" a="1"/>
  <c r="T9" i="3" s="1"/>
  <c r="S9" i="3" a="1"/>
  <c r="S9" i="3" s="1"/>
  <c r="P9" i="3" a="1"/>
  <c r="P9" i="3" s="1"/>
  <c r="N9" i="3" a="1"/>
  <c r="N9" i="3" s="1"/>
  <c r="M9" i="3" a="1"/>
  <c r="M9" i="3" s="1"/>
  <c r="J9" i="3" a="1"/>
  <c r="J9" i="3" s="1"/>
  <c r="H9" i="3" a="1"/>
  <c r="H9" i="3" s="1"/>
  <c r="G9" i="3" a="1"/>
  <c r="G9" i="3" s="1"/>
  <c r="D9" i="3" a="1"/>
  <c r="D9" i="3" s="1"/>
  <c r="B9" i="3" a="1"/>
  <c r="B9" i="3" s="1"/>
  <c r="BI5" i="3" a="1"/>
  <c r="BI5" i="3" s="1"/>
  <c r="BH5" i="3" a="1"/>
  <c r="BH5" i="3" s="1"/>
  <c r="BG5" i="3" a="1"/>
  <c r="BG5" i="3" s="1"/>
  <c r="BF5" i="3" a="1"/>
  <c r="BF5" i="3" s="1"/>
  <c r="BE5" i="3" a="1"/>
  <c r="BE5" i="3" s="1"/>
  <c r="BC5" i="3" a="1"/>
  <c r="BC5" i="3" s="1"/>
  <c r="BA5" i="3" a="1"/>
  <c r="BA5" i="3" s="1"/>
  <c r="AZ5" i="3" a="1"/>
  <c r="AZ5" i="3" s="1"/>
  <c r="AY5" i="3" a="1"/>
  <c r="AY5" i="3" s="1"/>
  <c r="AW5" i="3" a="1"/>
  <c r="AW5" i="3" s="1"/>
  <c r="AV5" i="3" a="1"/>
  <c r="AV5" i="3" s="1"/>
  <c r="AU5" i="3" a="1"/>
  <c r="AU5" i="3" s="1"/>
  <c r="AT5" i="3" a="1"/>
  <c r="AT5" i="3" s="1"/>
  <c r="AS5" i="3" a="1"/>
  <c r="AS5" i="3" s="1"/>
  <c r="AQ5" i="3" a="1"/>
  <c r="AQ5" i="3" s="1"/>
  <c r="AP5" i="3" a="1"/>
  <c r="AP5" i="3" s="1"/>
  <c r="AO5" i="3" a="1"/>
  <c r="AO5" i="3" s="1"/>
  <c r="AN5" i="3" a="1"/>
  <c r="AN5" i="3" s="1"/>
  <c r="AM5" i="3" a="1"/>
  <c r="AM5" i="3" s="1"/>
  <c r="AK5" i="3" a="1"/>
  <c r="AK5" i="3" s="1"/>
  <c r="AJ5" i="3" a="1"/>
  <c r="AJ5" i="3" s="1"/>
  <c r="AI5" i="3" a="1"/>
  <c r="AI5" i="3" s="1"/>
  <c r="AH5" i="3" a="1"/>
  <c r="AH5" i="3" s="1"/>
  <c r="AG5" i="3" a="1"/>
  <c r="AG5" i="3" s="1"/>
  <c r="AE5" i="3" a="1"/>
  <c r="AE5" i="3" s="1"/>
  <c r="AD5" i="3" a="1"/>
  <c r="AD5" i="3" s="1"/>
  <c r="AC5" i="3" a="1"/>
  <c r="AC5" i="3" s="1"/>
  <c r="AB5" i="3" a="1"/>
  <c r="AB5" i="3" s="1"/>
  <c r="AA5" i="3" a="1"/>
  <c r="AA5" i="3" s="1"/>
  <c r="AJ24" i="10" l="1"/>
  <c r="N46" i="8" s="1"/>
  <c r="AK18" i="10"/>
  <c r="BC18" i="10"/>
  <c r="BB24" i="10"/>
  <c r="T46" i="8" s="1"/>
  <c r="AQ18" i="10"/>
  <c r="AP24" i="10"/>
  <c r="P46" i="8" s="1"/>
  <c r="BI18" i="10"/>
  <c r="BH24" i="10"/>
  <c r="V46" i="8" s="1"/>
  <c r="AW18" i="10"/>
  <c r="AV24" i="10"/>
  <c r="R46" i="8" s="1"/>
  <c r="BG6" i="10"/>
  <c r="BF6" i="10"/>
  <c r="BE6" i="10"/>
  <c r="BD6" i="10"/>
  <c r="BA6" i="10"/>
  <c r="AZ6" i="10"/>
  <c r="AY6" i="10"/>
  <c r="AX6" i="10"/>
  <c r="AU6" i="10"/>
  <c r="AT6" i="10"/>
  <c r="AS6" i="10"/>
  <c r="AR6" i="10"/>
  <c r="AO6" i="10"/>
  <c r="AN6" i="10"/>
  <c r="AM6" i="10"/>
  <c r="AL6" i="10"/>
  <c r="AI6" i="10"/>
  <c r="AH6" i="10"/>
  <c r="AG6" i="10"/>
  <c r="AF6" i="10"/>
  <c r="AC6" i="10"/>
  <c r="AB6" i="10"/>
  <c r="AA6" i="10"/>
  <c r="Z6" i="10"/>
  <c r="W6" i="10"/>
  <c r="V6" i="10"/>
  <c r="U6" i="10"/>
  <c r="T6" i="10"/>
  <c r="Q6" i="10"/>
  <c r="P6" i="10"/>
  <c r="O6" i="10"/>
  <c r="N6" i="10"/>
  <c r="K6" i="10"/>
  <c r="J6" i="10"/>
  <c r="I6" i="10"/>
  <c r="H6" i="10"/>
  <c r="E6" i="10"/>
  <c r="D6" i="10"/>
  <c r="C6" i="10"/>
  <c r="B6" i="10"/>
  <c r="C20" i="8" l="1"/>
  <c r="E20" i="8"/>
  <c r="G20" i="8"/>
  <c r="I20" i="8"/>
  <c r="K20" i="8"/>
  <c r="M20" i="8"/>
  <c r="O20" i="8"/>
  <c r="Q20" i="8"/>
  <c r="S20" i="8"/>
  <c r="U20" i="8"/>
  <c r="W21" i="8"/>
  <c r="W19" i="8"/>
  <c r="W18" i="8"/>
  <c r="BI6" i="3"/>
  <c r="BH6" i="3"/>
  <c r="BG6" i="3"/>
  <c r="BF6" i="3"/>
  <c r="BE6" i="3"/>
  <c r="BD6" i="3"/>
  <c r="BC6" i="3"/>
  <c r="BB6" i="3"/>
  <c r="BA6" i="3"/>
  <c r="AZ6" i="3"/>
  <c r="AY6" i="3"/>
  <c r="AX6" i="3"/>
  <c r="AW6" i="3"/>
  <c r="AV6" i="3"/>
  <c r="AU6" i="3"/>
  <c r="AT6" i="3"/>
  <c r="AS6" i="3"/>
  <c r="AR6" i="3"/>
  <c r="AQ6" i="3"/>
  <c r="AP6" i="3"/>
  <c r="AO6" i="3"/>
  <c r="AN6" i="3"/>
  <c r="AM6" i="3"/>
  <c r="AL6" i="3"/>
  <c r="AK6" i="3"/>
  <c r="AJ6" i="3"/>
  <c r="AI6" i="3"/>
  <c r="AH6" i="3"/>
  <c r="AG6" i="3"/>
  <c r="AF6" i="3"/>
  <c r="AE6" i="3"/>
  <c r="AD6" i="3"/>
  <c r="AC6" i="3"/>
  <c r="AB6" i="3"/>
  <c r="AA6" i="3"/>
  <c r="Z6" i="3"/>
  <c r="Y6" i="3"/>
  <c r="X6" i="3"/>
  <c r="W6" i="3"/>
  <c r="V6" i="3"/>
  <c r="U6" i="3"/>
  <c r="T6" i="3"/>
  <c r="S6" i="3"/>
  <c r="J6" i="3"/>
  <c r="E5" i="3" l="1" a="1"/>
  <c r="E5" i="3" s="1"/>
  <c r="F5" i="3" a="1"/>
  <c r="F5" i="3" s="1"/>
  <c r="G5" i="3" a="1"/>
  <c r="G5" i="3" s="1"/>
  <c r="D5" i="3" a="1"/>
  <c r="D5" i="3" s="1"/>
  <c r="C5" i="3" a="1"/>
  <c r="C5" i="3" s="1"/>
  <c r="B5" i="3" a="1"/>
  <c r="B5" i="3" s="1"/>
  <c r="T5" i="3" a="1"/>
  <c r="T5" i="3" s="1"/>
  <c r="T7" i="3" s="1"/>
  <c r="W5" i="3" a="1"/>
  <c r="W5" i="3" s="1"/>
  <c r="W7" i="3" s="1"/>
  <c r="W11" i="3" s="1"/>
  <c r="Y5" i="3" a="1"/>
  <c r="Y5" i="3" s="1"/>
  <c r="Y7" i="3" s="1"/>
  <c r="X5" i="3" a="1"/>
  <c r="X5" i="3" s="1"/>
  <c r="X7" i="3" s="1"/>
  <c r="X11" i="3" s="1"/>
  <c r="V5" i="3" a="1"/>
  <c r="V5" i="3" s="1"/>
  <c r="V7" i="3" s="1"/>
  <c r="U5" i="3" a="1"/>
  <c r="U5" i="3" s="1"/>
  <c r="U7" i="3" s="1"/>
  <c r="U11" i="3" s="1"/>
  <c r="S5" i="3" a="1"/>
  <c r="S5" i="3" s="1"/>
  <c r="S7" i="3" s="1"/>
  <c r="Q5" i="3" a="1"/>
  <c r="Q5" i="3" s="1"/>
  <c r="P5" i="3" a="1"/>
  <c r="P5" i="3" s="1"/>
  <c r="O5" i="3" a="1"/>
  <c r="O5" i="3" s="1"/>
  <c r="N5" i="3" a="1"/>
  <c r="N5" i="3" s="1"/>
  <c r="R5" i="3" a="1"/>
  <c r="R5" i="3" s="1"/>
  <c r="M5" i="3" a="1"/>
  <c r="M5" i="3" s="1"/>
  <c r="K5" i="3" a="1"/>
  <c r="K5" i="3" s="1"/>
  <c r="J5" i="3" a="1"/>
  <c r="J5" i="3" s="1"/>
  <c r="J7" i="3" s="1"/>
  <c r="I5" i="3" a="1"/>
  <c r="I5" i="3" s="1"/>
  <c r="L5" i="3" a="1"/>
  <c r="L5" i="3" s="1"/>
  <c r="H5" i="3" a="1"/>
  <c r="H5" i="3" s="1"/>
  <c r="BG5" i="10" a="1"/>
  <c r="BG5" i="10" s="1"/>
  <c r="BE5" i="10" a="1"/>
  <c r="BE5" i="10" s="1"/>
  <c r="BD5" i="10" a="1"/>
  <c r="BD5" i="10" s="1"/>
  <c r="BF5" i="10" a="1"/>
  <c r="BF5" i="10" s="1"/>
  <c r="AX5" i="10" a="1"/>
  <c r="AX5" i="10" s="1"/>
  <c r="BA5" i="10" a="1"/>
  <c r="BA5" i="10" s="1"/>
  <c r="BA7" i="10" s="1"/>
  <c r="BA11" i="10" s="1"/>
  <c r="AZ5" i="10" a="1"/>
  <c r="AZ5" i="10" s="1"/>
  <c r="AZ7" i="10" s="1"/>
  <c r="AY5" i="10" a="1"/>
  <c r="AY5" i="10" s="1"/>
  <c r="AR5" i="10" a="1"/>
  <c r="AR5" i="10" s="1"/>
  <c r="AT5" i="10" a="1"/>
  <c r="AT5" i="10" s="1"/>
  <c r="AS5" i="10" a="1"/>
  <c r="AS5" i="10" s="1"/>
  <c r="AU5" i="10" a="1"/>
  <c r="AU5" i="10" s="1"/>
  <c r="AO5" i="10" a="1"/>
  <c r="AO5" i="10" s="1"/>
  <c r="AM5" i="10" a="1"/>
  <c r="AM5" i="10" s="1"/>
  <c r="AN5" i="10" a="1"/>
  <c r="AN5" i="10" s="1"/>
  <c r="AL5" i="10" a="1"/>
  <c r="AL5" i="10" s="1"/>
  <c r="AG5" i="10" a="1"/>
  <c r="AG5" i="10" s="1"/>
  <c r="AI5" i="10" a="1"/>
  <c r="AI5" i="10" s="1"/>
  <c r="AH5" i="10" a="1"/>
  <c r="AH5" i="10" s="1"/>
  <c r="AF5" i="10" a="1"/>
  <c r="AF5" i="10" s="1"/>
  <c r="Z5" i="10" a="1"/>
  <c r="Z5" i="10" s="1"/>
  <c r="AC5" i="10" a="1"/>
  <c r="AC5" i="10" s="1"/>
  <c r="AB5" i="10" a="1"/>
  <c r="AB5" i="10" s="1"/>
  <c r="AA5" i="10" a="1"/>
  <c r="AA5" i="10" s="1"/>
  <c r="V5" i="10" a="1"/>
  <c r="V5" i="10" s="1"/>
  <c r="U5" i="10" a="1"/>
  <c r="U5" i="10" s="1"/>
  <c r="W5" i="10" a="1"/>
  <c r="W5" i="10" s="1"/>
  <c r="T5" i="10" a="1"/>
  <c r="T5" i="10" s="1"/>
  <c r="N5" i="10" a="1"/>
  <c r="N5" i="10" s="1"/>
  <c r="Q5" i="10" a="1"/>
  <c r="Q5" i="10" s="1"/>
  <c r="O5" i="10" a="1"/>
  <c r="O5" i="10" s="1"/>
  <c r="P5" i="10" a="1"/>
  <c r="P5" i="10" s="1"/>
  <c r="K5" i="10" a="1"/>
  <c r="K5" i="10" s="1"/>
  <c r="H5" i="10" a="1"/>
  <c r="H5" i="10" s="1"/>
  <c r="I5" i="10" a="1"/>
  <c r="I5" i="10" s="1"/>
  <c r="J5" i="10" a="1"/>
  <c r="J5" i="10" s="1"/>
  <c r="B5" i="10" a="1"/>
  <c r="B5" i="10" s="1"/>
  <c r="E5" i="10" a="1"/>
  <c r="E5" i="10" s="1"/>
  <c r="D5" i="10" a="1"/>
  <c r="D5" i="10" s="1"/>
  <c r="C5" i="10" a="1"/>
  <c r="C5" i="10" s="1"/>
  <c r="AL7" i="3"/>
  <c r="AH7" i="3"/>
  <c r="AV7" i="3"/>
  <c r="AV11" i="3" s="1"/>
  <c r="AK7" i="3"/>
  <c r="AI7" i="3"/>
  <c r="AI11" i="3" s="1"/>
  <c r="AO7" i="3"/>
  <c r="AO11" i="3" s="1"/>
  <c r="AF7" i="3"/>
  <c r="AN7" i="3"/>
  <c r="AA7" i="3"/>
  <c r="AA11" i="3" s="1"/>
  <c r="AD7" i="3"/>
  <c r="AD11" i="3" s="1"/>
  <c r="AG7" i="3"/>
  <c r="AG11" i="3" s="1"/>
  <c r="AJ7" i="3"/>
  <c r="AM7" i="3"/>
  <c r="AM11" i="3" s="1"/>
  <c r="BH7" i="3"/>
  <c r="BE7" i="3"/>
  <c r="BE11" i="3" s="1"/>
  <c r="AQ7" i="3"/>
  <c r="BF7" i="3"/>
  <c r="AZ7" i="3"/>
  <c r="AW7" i="3"/>
  <c r="BD7" i="3"/>
  <c r="AU7" i="3"/>
  <c r="AU11" i="3" s="1"/>
  <c r="AX7" i="3"/>
  <c r="AB7" i="3"/>
  <c r="BA7" i="3"/>
  <c r="BA11" i="3" s="1"/>
  <c r="AS7" i="3"/>
  <c r="AS11" i="3" s="1"/>
  <c r="AR7" i="3"/>
  <c r="BG7" i="3"/>
  <c r="BG11" i="3" s="1"/>
  <c r="AE7" i="3"/>
  <c r="AT7" i="3"/>
  <c r="BC7" i="3"/>
  <c r="Z7" i="3"/>
  <c r="AY7" i="3"/>
  <c r="AY11" i="3" s="1"/>
  <c r="AP7" i="3"/>
  <c r="AP11" i="3" s="1"/>
  <c r="AC7" i="3"/>
  <c r="AC11" i="3" s="1"/>
  <c r="BB7" i="3"/>
  <c r="BI7" i="3"/>
  <c r="J27" i="9"/>
  <c r="J28" i="9" s="1"/>
  <c r="J29" i="9" s="1"/>
  <c r="J19" i="9"/>
  <c r="J20" i="9" s="1"/>
  <c r="J21" i="9" s="1"/>
  <c r="J4" i="9"/>
  <c r="J5" i="9" s="1"/>
  <c r="J6" i="9" s="1"/>
  <c r="J7" i="9" s="1"/>
  <c r="J8" i="9" s="1"/>
  <c r="J9" i="9" s="1"/>
  <c r="J10" i="9" s="1"/>
  <c r="J11" i="9" s="1"/>
  <c r="J12" i="9" s="1"/>
  <c r="J13" i="9" s="1"/>
  <c r="J14" i="9" s="1"/>
  <c r="J15" i="9" s="1"/>
  <c r="J3" i="9"/>
  <c r="G27" i="9"/>
  <c r="G28" i="9" s="1"/>
  <c r="G29" i="9" s="1"/>
  <c r="G19" i="9"/>
  <c r="G20" i="9" s="1"/>
  <c r="G22" i="9" s="1"/>
  <c r="G3" i="9"/>
  <c r="G4" i="9" s="1"/>
  <c r="G5" i="9" s="1"/>
  <c r="G6" i="9" s="1"/>
  <c r="G7" i="9" s="1"/>
  <c r="G8" i="9" s="1"/>
  <c r="G9" i="9" s="1"/>
  <c r="G10" i="9" s="1"/>
  <c r="G11" i="9" s="1"/>
  <c r="G12" i="9" s="1"/>
  <c r="G13" i="9" s="1"/>
  <c r="G14" i="9" s="1"/>
  <c r="G15" i="9" s="1"/>
  <c r="D27" i="9"/>
  <c r="D28" i="9" s="1"/>
  <c r="D29" i="9" s="1"/>
  <c r="D19" i="9"/>
  <c r="D20" i="9" s="1"/>
  <c r="AZ16" i="10" l="1"/>
  <c r="AZ19" i="10" s="1"/>
  <c r="AZ11" i="10"/>
  <c r="BB14" i="3"/>
  <c r="T32" i="8" s="1"/>
  <c r="BE7" i="10"/>
  <c r="AH7" i="10"/>
  <c r="AG7" i="10"/>
  <c r="AG11" i="10" s="1"/>
  <c r="AO7" i="10"/>
  <c r="AO11" i="10" s="1"/>
  <c r="BD7" i="10"/>
  <c r="BG7" i="10"/>
  <c r="BG11" i="10" s="1"/>
  <c r="AX7" i="10"/>
  <c r="AY7" i="10"/>
  <c r="AY11" i="10" s="1"/>
  <c r="AI7" i="10"/>
  <c r="AI11" i="10" s="1"/>
  <c r="AF7" i="10"/>
  <c r="AU7" i="10"/>
  <c r="AU11" i="10" s="1"/>
  <c r="AS7" i="10"/>
  <c r="AS11" i="10" s="1"/>
  <c r="AA7" i="10"/>
  <c r="AA11" i="10" s="1"/>
  <c r="BF7" i="10"/>
  <c r="AC7" i="10"/>
  <c r="AB7" i="10"/>
  <c r="AT7" i="10"/>
  <c r="E7" i="10"/>
  <c r="E11" i="10" s="1"/>
  <c r="AR7" i="10"/>
  <c r="C7" i="10"/>
  <c r="C11" i="10" s="1"/>
  <c r="D7" i="10"/>
  <c r="B7" i="10"/>
  <c r="Z7" i="10"/>
  <c r="N7" i="10"/>
  <c r="AL7" i="10"/>
  <c r="O7" i="10"/>
  <c r="O11" i="10" s="1"/>
  <c r="AM7" i="10"/>
  <c r="P7" i="10"/>
  <c r="AN7" i="10"/>
  <c r="Q7" i="10"/>
  <c r="Q11" i="10" s="1"/>
  <c r="H7" i="10"/>
  <c r="V7" i="10"/>
  <c r="I7" i="10"/>
  <c r="I11" i="10" s="1"/>
  <c r="W7" i="10"/>
  <c r="W11" i="10" s="1"/>
  <c r="J7" i="10"/>
  <c r="U7" i="10"/>
  <c r="U11" i="10" s="1"/>
  <c r="K7" i="10"/>
  <c r="K11" i="10" s="1"/>
  <c r="T7" i="10"/>
  <c r="BA16" i="10"/>
  <c r="BA19" i="10" s="1"/>
  <c r="AJ14" i="3"/>
  <c r="N32" i="8" s="1"/>
  <c r="AJ11" i="3"/>
  <c r="AP14" i="3"/>
  <c r="P32" i="8" s="1"/>
  <c r="BB11" i="3"/>
  <c r="AL14" i="3"/>
  <c r="P27" i="8" s="1"/>
  <c r="Z14" i="3"/>
  <c r="L27" i="8" s="1"/>
  <c r="AD14" i="3"/>
  <c r="L32" i="8" s="1"/>
  <c r="T14" i="3"/>
  <c r="J27" i="8" s="1"/>
  <c r="AX14" i="3"/>
  <c r="T27" i="8" s="1"/>
  <c r="AR14" i="3"/>
  <c r="R27" i="8" s="1"/>
  <c r="AF14" i="3"/>
  <c r="N27" i="8" s="1"/>
  <c r="BH11" i="3"/>
  <c r="BH14" i="3"/>
  <c r="V32" i="8" s="1"/>
  <c r="AV14" i="3"/>
  <c r="R32" i="8" s="1"/>
  <c r="BD14" i="3"/>
  <c r="V27" i="8" s="1"/>
  <c r="X14" i="3"/>
  <c r="J32" i="8" s="1"/>
  <c r="C38" i="2"/>
  <c r="E38" i="2"/>
  <c r="C41" i="2"/>
  <c r="C53" i="2"/>
  <c r="E41" i="2"/>
  <c r="C46" i="2"/>
  <c r="V16" i="10" l="1"/>
  <c r="AN16" i="10"/>
  <c r="AN19" i="10" s="1"/>
  <c r="AN11" i="10"/>
  <c r="AT16" i="10"/>
  <c r="AT19" i="10" s="1"/>
  <c r="AT11" i="10"/>
  <c r="P16" i="10"/>
  <c r="AB16" i="10"/>
  <c r="AM16" i="10"/>
  <c r="AM19" i="10" s="1"/>
  <c r="AM11" i="10"/>
  <c r="AC16" i="10"/>
  <c r="AC19" i="10" s="1"/>
  <c r="AC11" i="10"/>
  <c r="BF16" i="10"/>
  <c r="BF19" i="10" s="1"/>
  <c r="BF11" i="10"/>
  <c r="AH16" i="10"/>
  <c r="AH19" i="10" s="1"/>
  <c r="AH11" i="10"/>
  <c r="BE16" i="10"/>
  <c r="BE19" i="10" s="1"/>
  <c r="BE11" i="10"/>
  <c r="J16" i="10"/>
  <c r="D16" i="10"/>
  <c r="BD16" i="10"/>
  <c r="BI7" i="10"/>
  <c r="BH7" i="10"/>
  <c r="BH11" i="10" s="1"/>
  <c r="AX16" i="10"/>
  <c r="BB7" i="10"/>
  <c r="BB11" i="10" s="1"/>
  <c r="BC7" i="10"/>
  <c r="AR16" i="10"/>
  <c r="AW7" i="10"/>
  <c r="AV7" i="10"/>
  <c r="AV11" i="10" s="1"/>
  <c r="AL16" i="10"/>
  <c r="AQ7" i="10"/>
  <c r="AP7" i="10"/>
  <c r="AP11" i="10" s="1"/>
  <c r="AF16" i="10"/>
  <c r="AK7" i="10"/>
  <c r="AJ7" i="10"/>
  <c r="AJ11" i="10" s="1"/>
  <c r="Z16" i="10"/>
  <c r="AE7" i="10"/>
  <c r="AD7" i="10"/>
  <c r="AD11" i="10" s="1"/>
  <c r="Y7" i="10"/>
  <c r="X7" i="10"/>
  <c r="X11" i="10" s="1"/>
  <c r="R7" i="10"/>
  <c r="R11" i="10" s="1"/>
  <c r="S7" i="10"/>
  <c r="M7" i="10"/>
  <c r="L7" i="10"/>
  <c r="L11" i="10" s="1"/>
  <c r="G7" i="10"/>
  <c r="F7" i="10"/>
  <c r="F11" i="10" s="1"/>
  <c r="B16" i="10"/>
  <c r="BG16" i="10"/>
  <c r="BG19" i="10" s="1"/>
  <c r="AG16" i="10"/>
  <c r="AG19" i="10" s="1"/>
  <c r="AO16" i="10"/>
  <c r="AO19" i="10" s="1"/>
  <c r="AY16" i="10"/>
  <c r="AY19" i="10" s="1"/>
  <c r="AA16" i="10"/>
  <c r="AA19" i="10" s="1"/>
  <c r="AU16" i="10"/>
  <c r="AU19" i="10" s="1"/>
  <c r="AS16" i="10"/>
  <c r="AS19" i="10" s="1"/>
  <c r="AF22" i="10"/>
  <c r="BD22" i="10"/>
  <c r="AI16" i="10"/>
  <c r="AI19" i="10" s="1"/>
  <c r="AX22" i="10"/>
  <c r="AR22" i="10"/>
  <c r="K16" i="10"/>
  <c r="K19" i="10" s="1"/>
  <c r="H16" i="10"/>
  <c r="H22" i="10"/>
  <c r="U16" i="10"/>
  <c r="U19" i="10" s="1"/>
  <c r="Q16" i="10"/>
  <c r="Q19" i="10" s="1"/>
  <c r="B22" i="10"/>
  <c r="N16" i="10"/>
  <c r="N22" i="10"/>
  <c r="W16" i="10"/>
  <c r="W19" i="10" s="1"/>
  <c r="C16" i="10"/>
  <c r="C19" i="10" s="1"/>
  <c r="AL22" i="10"/>
  <c r="I16" i="10"/>
  <c r="I19" i="10" s="1"/>
  <c r="O16" i="10"/>
  <c r="O19" i="10" s="1"/>
  <c r="Z22" i="10"/>
  <c r="E16" i="10"/>
  <c r="E19" i="10" s="1"/>
  <c r="T16" i="10"/>
  <c r="T22" i="10"/>
  <c r="AM14" i="3"/>
  <c r="O27" i="8" s="1"/>
  <c r="BC14" i="3"/>
  <c r="S32" i="8" s="1"/>
  <c r="AW14" i="3"/>
  <c r="Q32" i="8" s="1"/>
  <c r="AG14" i="3"/>
  <c r="M27" i="8" s="1"/>
  <c r="BI14" i="3"/>
  <c r="U32" i="8" s="1"/>
  <c r="AE14" i="3"/>
  <c r="K32" i="8" s="1"/>
  <c r="AQ14" i="3"/>
  <c r="O32" i="8" s="1"/>
  <c r="AA14" i="3"/>
  <c r="K27" i="8" s="1"/>
  <c r="AY14" i="3"/>
  <c r="S27" i="8" s="1"/>
  <c r="Y14" i="3"/>
  <c r="I32" i="8" s="1"/>
  <c r="AS14" i="3"/>
  <c r="Q27" i="8" s="1"/>
  <c r="AK14" i="3"/>
  <c r="M32" i="8" s="1"/>
  <c r="BE14" i="3"/>
  <c r="U27" i="8" s="1"/>
  <c r="U14" i="3"/>
  <c r="I27" i="8" s="1"/>
  <c r="R6" i="3"/>
  <c r="Q6" i="3"/>
  <c r="P6" i="3"/>
  <c r="O6" i="3"/>
  <c r="N6" i="3"/>
  <c r="AK16" i="10" l="1"/>
  <c r="AK19" i="10" s="1"/>
  <c r="AK11" i="10"/>
  <c r="S16" i="10"/>
  <c r="BI16" i="10"/>
  <c r="BI19" i="10" s="1"/>
  <c r="BI11" i="10"/>
  <c r="M16" i="10"/>
  <c r="AW16" i="10"/>
  <c r="AW19" i="10" s="1"/>
  <c r="AW11" i="10"/>
  <c r="AQ16" i="10"/>
  <c r="AQ19" i="10" s="1"/>
  <c r="AQ11" i="10"/>
  <c r="Y16" i="10"/>
  <c r="BC16" i="10"/>
  <c r="BC19" i="10" s="1"/>
  <c r="BC11" i="10"/>
  <c r="AE16" i="10"/>
  <c r="BD23" i="10"/>
  <c r="V40" i="8" s="1"/>
  <c r="AX23" i="10"/>
  <c r="T40" i="8" s="1"/>
  <c r="G16" i="10"/>
  <c r="BH16" i="10"/>
  <c r="BH19" i="10" s="1"/>
  <c r="BH22" i="10"/>
  <c r="BE22" i="10" s="1"/>
  <c r="BB16" i="10"/>
  <c r="BB19" i="10" s="1"/>
  <c r="BB22" i="10"/>
  <c r="BC22" i="10" s="1"/>
  <c r="AV16" i="10"/>
  <c r="AV19" i="10" s="1"/>
  <c r="AV22" i="10"/>
  <c r="AS22" i="10" s="1"/>
  <c r="AP16" i="10"/>
  <c r="AP19" i="10" s="1"/>
  <c r="AP22" i="10"/>
  <c r="AM22" i="10" s="1"/>
  <c r="AJ16" i="10"/>
  <c r="AJ19" i="10" s="1"/>
  <c r="AJ22" i="10"/>
  <c r="AK22" i="10" s="1"/>
  <c r="Z23" i="10"/>
  <c r="L40" i="8" s="1"/>
  <c r="AD16" i="10"/>
  <c r="AD19" i="10" s="1"/>
  <c r="AD22" i="10"/>
  <c r="AA22" i="10" s="1"/>
  <c r="X16" i="10"/>
  <c r="X19" i="10" s="1"/>
  <c r="X22" i="10"/>
  <c r="U22" i="10" s="1"/>
  <c r="R16" i="10"/>
  <c r="R19" i="10" s="1"/>
  <c r="R22" i="10"/>
  <c r="S22" i="10" s="1"/>
  <c r="L16" i="10"/>
  <c r="L19" i="10" s="1"/>
  <c r="L22" i="10"/>
  <c r="I22" i="10" s="1"/>
  <c r="F16" i="10"/>
  <c r="F19" i="10" s="1"/>
  <c r="F22" i="10"/>
  <c r="G22" i="10" s="1"/>
  <c r="AL23" i="10"/>
  <c r="P40" i="8" s="1"/>
  <c r="AF23" i="10"/>
  <c r="N40" i="8" s="1"/>
  <c r="AR23" i="10"/>
  <c r="R40" i="8" s="1"/>
  <c r="N23" i="10"/>
  <c r="H40" i="8" s="1"/>
  <c r="B23" i="10"/>
  <c r="D40" i="8" s="1"/>
  <c r="H23" i="10"/>
  <c r="F40" i="8" s="1"/>
  <c r="T23" i="10"/>
  <c r="J40" i="8" s="1"/>
  <c r="N7" i="3"/>
  <c r="O7" i="3"/>
  <c r="O11" i="3" s="1"/>
  <c r="P7" i="3"/>
  <c r="Q7" i="3"/>
  <c r="Q11" i="3" s="1"/>
  <c r="R7" i="3"/>
  <c r="E3" i="9"/>
  <c r="AQ22" i="10" l="1"/>
  <c r="AE22" i="10"/>
  <c r="BI22" i="10"/>
  <c r="AY22" i="10"/>
  <c r="AW22" i="10"/>
  <c r="BH25" i="10"/>
  <c r="V47" i="8" s="1"/>
  <c r="BH23" i="10"/>
  <c r="BB25" i="10"/>
  <c r="T47" i="8" s="1"/>
  <c r="BB23" i="10"/>
  <c r="AV25" i="10"/>
  <c r="R47" i="8" s="1"/>
  <c r="AV23" i="10"/>
  <c r="R45" i="8" s="1"/>
  <c r="AP25" i="10"/>
  <c r="P47" i="8" s="1"/>
  <c r="AP23" i="10"/>
  <c r="P45" i="8" s="1"/>
  <c r="AG22" i="10"/>
  <c r="AJ25" i="10"/>
  <c r="N47" i="8" s="1"/>
  <c r="AJ23" i="10"/>
  <c r="N45" i="8" s="1"/>
  <c r="O22" i="10"/>
  <c r="Y22" i="10"/>
  <c r="M22" i="10"/>
  <c r="C22" i="10"/>
  <c r="AD23" i="10"/>
  <c r="X23" i="10"/>
  <c r="J45" i="8" s="1"/>
  <c r="R23" i="10"/>
  <c r="H45" i="8" s="1"/>
  <c r="L23" i="10"/>
  <c r="F45" i="8" s="1"/>
  <c r="F23" i="10"/>
  <c r="D45" i="8" s="1"/>
  <c r="R14" i="3"/>
  <c r="H32" i="8" s="1"/>
  <c r="R11" i="3"/>
  <c r="N14" i="3"/>
  <c r="H27" i="8" s="1"/>
  <c r="E5" i="9"/>
  <c r="E15" i="9"/>
  <c r="E4" i="9"/>
  <c r="E14" i="9"/>
  <c r="E13" i="9"/>
  <c r="E11" i="9"/>
  <c r="E7" i="9"/>
  <c r="E10" i="9"/>
  <c r="E12" i="9"/>
  <c r="E9" i="9"/>
  <c r="E6" i="9"/>
  <c r="E8" i="9"/>
  <c r="AS23" i="10" l="1"/>
  <c r="Q40" i="8" s="1"/>
  <c r="AW23" i="10"/>
  <c r="Q45" i="8" s="1"/>
  <c r="AQ23" i="10"/>
  <c r="O45" i="8" s="1"/>
  <c r="AM23" i="10"/>
  <c r="O40" i="8" s="1"/>
  <c r="AG23" i="10"/>
  <c r="M40" i="8" s="1"/>
  <c r="V45" i="8"/>
  <c r="BI23" i="10"/>
  <c r="U45" i="8" s="1"/>
  <c r="BE23" i="10"/>
  <c r="U40" i="8" s="1"/>
  <c r="T45" i="8"/>
  <c r="AY23" i="10"/>
  <c r="S40" i="8" s="1"/>
  <c r="BC23" i="10"/>
  <c r="S45" i="8" s="1"/>
  <c r="AK23" i="10"/>
  <c r="M45" i="8" s="1"/>
  <c r="S23" i="10"/>
  <c r="G45" i="8" s="1"/>
  <c r="M23" i="10"/>
  <c r="E45" i="8" s="1"/>
  <c r="O23" i="10"/>
  <c r="G40" i="8" s="1"/>
  <c r="I23" i="10"/>
  <c r="E40" i="8" s="1"/>
  <c r="C23" i="10"/>
  <c r="C40" i="8" s="1"/>
  <c r="L45" i="8"/>
  <c r="AA23" i="10"/>
  <c r="K40" i="8" s="1"/>
  <c r="AE23" i="10"/>
  <c r="K45" i="8" s="1"/>
  <c r="U23" i="10"/>
  <c r="I40" i="8" s="1"/>
  <c r="Y23" i="10"/>
  <c r="I45" i="8" s="1"/>
  <c r="G23" i="10"/>
  <c r="C45" i="8" s="1"/>
  <c r="O14" i="3"/>
  <c r="G27" i="8" s="1"/>
  <c r="S14" i="3"/>
  <c r="G32" i="8" s="1"/>
  <c r="C32" i="2"/>
  <c r="E27" i="2"/>
  <c r="D27" i="2"/>
  <c r="C27" i="2"/>
  <c r="H15" i="9"/>
  <c r="H23" i="9"/>
  <c r="E23" i="9"/>
  <c r="AL10" i="10" l="1"/>
  <c r="K14" i="9"/>
  <c r="K15" i="9"/>
  <c r="K29" i="9"/>
  <c r="H29" i="9"/>
  <c r="K23" i="9"/>
  <c r="E29" i="9"/>
  <c r="M6" i="3"/>
  <c r="L6" i="3"/>
  <c r="L7" i="3" s="1"/>
  <c r="K6" i="3"/>
  <c r="I6" i="3"/>
  <c r="H6" i="3"/>
  <c r="G6" i="3"/>
  <c r="G7" i="3" s="1"/>
  <c r="F6" i="3"/>
  <c r="F7" i="3" s="1"/>
  <c r="E6" i="3"/>
  <c r="E7" i="3" s="1"/>
  <c r="E11" i="3" s="1"/>
  <c r="D6" i="3"/>
  <c r="C6" i="3"/>
  <c r="B6" i="3"/>
  <c r="B7" i="3" s="1"/>
  <c r="I4" i="2"/>
  <c r="I5" i="2"/>
  <c r="I6" i="2"/>
  <c r="I7" i="2"/>
  <c r="I8" i="2"/>
  <c r="I9" i="2"/>
  <c r="I10" i="2"/>
  <c r="I11" i="2"/>
  <c r="I12" i="2"/>
  <c r="I13" i="2"/>
  <c r="I14" i="2"/>
  <c r="I15" i="2"/>
  <c r="I16" i="2"/>
  <c r="I17" i="2"/>
  <c r="I18" i="2"/>
  <c r="I19" i="2"/>
  <c r="I20" i="2"/>
  <c r="I21" i="2"/>
  <c r="I22" i="2"/>
  <c r="I23" i="2"/>
  <c r="I24" i="2"/>
  <c r="I25" i="2"/>
  <c r="I26" i="2"/>
  <c r="I27" i="2"/>
  <c r="I30" i="2"/>
  <c r="I31" i="2"/>
  <c r="I32" i="2"/>
  <c r="I33" i="2"/>
  <c r="I34" i="2"/>
  <c r="I35" i="2"/>
  <c r="I36" i="2"/>
  <c r="I37" i="2"/>
  <c r="I38" i="2"/>
  <c r="I39" i="2"/>
  <c r="I40" i="2"/>
  <c r="I41" i="2"/>
  <c r="I42" i="2"/>
  <c r="I45" i="2"/>
  <c r="I46" i="2"/>
  <c r="I47" i="2"/>
  <c r="I48" i="2"/>
  <c r="I49" i="2"/>
  <c r="I50" i="2"/>
  <c r="I51" i="2"/>
  <c r="I52" i="2"/>
  <c r="I53" i="2"/>
  <c r="I54" i="2"/>
  <c r="I55" i="2"/>
  <c r="I3" i="2"/>
  <c r="AL24" i="10" l="1"/>
  <c r="P41" i="8" s="1"/>
  <c r="AL18" i="10"/>
  <c r="AL19" i="10" s="1"/>
  <c r="AL11" i="10"/>
  <c r="F11" i="3"/>
  <c r="F14" i="3"/>
  <c r="D32" i="8" s="1"/>
  <c r="L11" i="3"/>
  <c r="I7" i="3"/>
  <c r="I11" i="3" s="1"/>
  <c r="M7" i="3"/>
  <c r="L14" i="3" s="1"/>
  <c r="F32" i="8" s="1"/>
  <c r="C7" i="3"/>
  <c r="C11" i="3" s="1"/>
  <c r="D7" i="3"/>
  <c r="K7" i="3"/>
  <c r="K11" i="3" s="1"/>
  <c r="H7" i="3"/>
  <c r="E28" i="9"/>
  <c r="K22" i="9"/>
  <c r="H14" i="9"/>
  <c r="K28" i="9"/>
  <c r="H28" i="9"/>
  <c r="K13" i="9"/>
  <c r="H22" i="9"/>
  <c r="E22" i="9"/>
  <c r="AL25" i="10" l="1"/>
  <c r="P42" i="8" s="1"/>
  <c r="BD10" i="10"/>
  <c r="AM24" i="10"/>
  <c r="O41" i="8" s="1"/>
  <c r="AQ24" i="10"/>
  <c r="O46" i="8" s="1"/>
  <c r="D10" i="3"/>
  <c r="D11" i="3" s="1"/>
  <c r="B10" i="3"/>
  <c r="G10" i="3"/>
  <c r="B14" i="3"/>
  <c r="D27" i="8" s="1"/>
  <c r="H14" i="3"/>
  <c r="F27" i="8" s="1"/>
  <c r="K12" i="9"/>
  <c r="H26" i="9"/>
  <c r="H27" i="9"/>
  <c r="K26" i="9"/>
  <c r="K27" i="9"/>
  <c r="E21" i="9"/>
  <c r="H21" i="9"/>
  <c r="H13" i="9"/>
  <c r="K21" i="9"/>
  <c r="E26" i="9"/>
  <c r="E27" i="9"/>
  <c r="BD18" i="10" l="1"/>
  <c r="BD19" i="10" s="1"/>
  <c r="BD25" i="10" s="1"/>
  <c r="V42" i="8" s="1"/>
  <c r="BD24" i="10"/>
  <c r="V41" i="8" s="1"/>
  <c r="BD11" i="10"/>
  <c r="AX10" i="10"/>
  <c r="B15" i="3"/>
  <c r="D28" i="8" s="1"/>
  <c r="C14" i="3"/>
  <c r="C27" i="8" s="1"/>
  <c r="I14" i="3"/>
  <c r="E27" i="8" s="1"/>
  <c r="F15" i="3"/>
  <c r="D33" i="8" s="1"/>
  <c r="G11" i="3"/>
  <c r="J10" i="3"/>
  <c r="J11" i="3" s="1"/>
  <c r="H10" i="3"/>
  <c r="B11" i="3"/>
  <c r="M10" i="3"/>
  <c r="M14" i="3"/>
  <c r="E32" i="8" s="1"/>
  <c r="G14" i="3"/>
  <c r="C32" i="8" s="1"/>
  <c r="H20" i="9"/>
  <c r="H12" i="9"/>
  <c r="E20" i="9"/>
  <c r="K20" i="9"/>
  <c r="K11" i="9"/>
  <c r="AX18" i="10" l="1"/>
  <c r="AX19" i="10" s="1"/>
  <c r="AX24" i="10"/>
  <c r="T41" i="8" s="1"/>
  <c r="AX11" i="10"/>
  <c r="BI24" i="10"/>
  <c r="U46" i="8" s="1"/>
  <c r="BE24" i="10"/>
  <c r="U41" i="8" s="1"/>
  <c r="AR10" i="10"/>
  <c r="B16" i="3"/>
  <c r="D29" i="8" s="1"/>
  <c r="F16" i="3"/>
  <c r="D34" i="8" s="1"/>
  <c r="L15" i="3"/>
  <c r="F33" i="8" s="1"/>
  <c r="M11" i="3"/>
  <c r="G15" i="3"/>
  <c r="C33" i="8" s="1"/>
  <c r="C15" i="3"/>
  <c r="C28" i="8" s="1"/>
  <c r="H15" i="3"/>
  <c r="F28" i="8" s="1"/>
  <c r="H11" i="3"/>
  <c r="H16" i="3" s="1"/>
  <c r="F29" i="8" s="1"/>
  <c r="K10" i="9"/>
  <c r="K18" i="9"/>
  <c r="K19" i="9"/>
  <c r="E18" i="9"/>
  <c r="E19" i="9"/>
  <c r="Z9" i="10" s="1" a="1"/>
  <c r="Z9" i="10" s="1"/>
  <c r="H11" i="9"/>
  <c r="S10" i="3" s="1"/>
  <c r="H18" i="9"/>
  <c r="H19" i="9"/>
  <c r="AX25" i="10" l="1"/>
  <c r="T42" i="8" s="1"/>
  <c r="AR18" i="10"/>
  <c r="AR19" i="10" s="1"/>
  <c r="AR24" i="10"/>
  <c r="R41" i="8" s="1"/>
  <c r="AR11" i="10"/>
  <c r="AB10" i="10"/>
  <c r="AE10" i="10"/>
  <c r="B9" i="10" a="1"/>
  <c r="B9" i="10" s="1"/>
  <c r="H9" i="10" a="1"/>
  <c r="H9" i="10" s="1"/>
  <c r="T9" i="10" a="1"/>
  <c r="T9" i="10" s="1"/>
  <c r="N9" i="10" a="1"/>
  <c r="N9" i="10" s="1"/>
  <c r="AR25" i="10"/>
  <c r="R42" i="8" s="1"/>
  <c r="AY24" i="10"/>
  <c r="S41" i="8" s="1"/>
  <c r="BC24" i="10"/>
  <c r="S46" i="8" s="1"/>
  <c r="I15" i="3"/>
  <c r="E28" i="8" s="1"/>
  <c r="S11" i="3"/>
  <c r="R16" i="3" s="1"/>
  <c r="H34" i="8" s="1"/>
  <c r="R15" i="3"/>
  <c r="H33" i="8" s="1"/>
  <c r="L16" i="3"/>
  <c r="F34" i="8" s="1"/>
  <c r="P10" i="3"/>
  <c r="N10" i="3"/>
  <c r="M15" i="3"/>
  <c r="E33" i="8" s="1"/>
  <c r="H10" i="9"/>
  <c r="K9" i="9"/>
  <c r="AE18" i="10" l="1"/>
  <c r="AD24" i="10"/>
  <c r="L46" i="8" s="1"/>
  <c r="AE11" i="10"/>
  <c r="AB18" i="10"/>
  <c r="AB19" i="10" s="1"/>
  <c r="AB11" i="10"/>
  <c r="S10" i="10"/>
  <c r="P10" i="10"/>
  <c r="V10" i="10"/>
  <c r="Y10" i="10"/>
  <c r="J10" i="10"/>
  <c r="M10" i="10"/>
  <c r="B10" i="10"/>
  <c r="G10" i="10"/>
  <c r="D10" i="10"/>
  <c r="H10" i="10"/>
  <c r="T10" i="10"/>
  <c r="AS24" i="10"/>
  <c r="Q41" i="8" s="1"/>
  <c r="AW24" i="10"/>
  <c r="Q46" i="8" s="1"/>
  <c r="N10" i="10"/>
  <c r="Z10" i="10"/>
  <c r="AF10" i="10"/>
  <c r="P11" i="3"/>
  <c r="N15" i="3"/>
  <c r="H28" i="8" s="1"/>
  <c r="N11" i="3"/>
  <c r="K8" i="9"/>
  <c r="H9" i="9"/>
  <c r="AE19" i="10" l="1"/>
  <c r="AD25" i="10" s="1"/>
  <c r="L47" i="8" s="1"/>
  <c r="N24" i="10"/>
  <c r="H41" i="8" s="1"/>
  <c r="N18" i="10"/>
  <c r="N19" i="10" s="1"/>
  <c r="N11" i="10"/>
  <c r="B24" i="10"/>
  <c r="B18" i="10"/>
  <c r="B11" i="10"/>
  <c r="J18" i="10"/>
  <c r="J19" i="10" s="1"/>
  <c r="J11" i="10"/>
  <c r="Y18" i="10"/>
  <c r="X24" i="10"/>
  <c r="J46" i="8" s="1"/>
  <c r="Y11" i="10"/>
  <c r="V18" i="10"/>
  <c r="V19" i="10" s="1"/>
  <c r="V11" i="10"/>
  <c r="S18" i="10"/>
  <c r="R24" i="10"/>
  <c r="H46" i="8" s="1"/>
  <c r="S11" i="10"/>
  <c r="M18" i="10"/>
  <c r="L24" i="10"/>
  <c r="F46" i="8" s="1"/>
  <c r="M11" i="10"/>
  <c r="T18" i="10"/>
  <c r="T19" i="10" s="1"/>
  <c r="T24" i="10"/>
  <c r="J41" i="8" s="1"/>
  <c r="T11" i="10"/>
  <c r="H18" i="10"/>
  <c r="H19" i="10" s="1"/>
  <c r="H24" i="10"/>
  <c r="F41" i="8" s="1"/>
  <c r="H11" i="10"/>
  <c r="D18" i="10"/>
  <c r="D19" i="10" s="1"/>
  <c r="D11" i="10"/>
  <c r="AF24" i="10"/>
  <c r="N41" i="8" s="1"/>
  <c r="AF18" i="10"/>
  <c r="AF19" i="10" s="1"/>
  <c r="AF11" i="10"/>
  <c r="Z18" i="10"/>
  <c r="Z19" i="10" s="1"/>
  <c r="Z24" i="10"/>
  <c r="L41" i="8" s="1"/>
  <c r="Z11" i="10"/>
  <c r="P18" i="10"/>
  <c r="P19" i="10" s="1"/>
  <c r="P11" i="10"/>
  <c r="G18" i="10"/>
  <c r="F24" i="10"/>
  <c r="D46" i="8" s="1"/>
  <c r="G11" i="10"/>
  <c r="S15" i="3"/>
  <c r="G33" i="8" s="1"/>
  <c r="O15" i="3"/>
  <c r="G28" i="8" s="1"/>
  <c r="AE10" i="3"/>
  <c r="Y10" i="3"/>
  <c r="N16" i="3"/>
  <c r="H29" i="8" s="1"/>
  <c r="H8" i="9"/>
  <c r="K7" i="9"/>
  <c r="M24" i="10" l="1"/>
  <c r="E46" i="8" s="1"/>
  <c r="S24" i="10"/>
  <c r="G46" i="8" s="1"/>
  <c r="Y19" i="10"/>
  <c r="X25" i="10" s="1"/>
  <c r="J47" i="8" s="1"/>
  <c r="S19" i="10"/>
  <c r="R25" i="10" s="1"/>
  <c r="H47" i="8" s="1"/>
  <c r="G19" i="10"/>
  <c r="F25" i="10" s="1"/>
  <c r="D47" i="8" s="1"/>
  <c r="M19" i="10"/>
  <c r="L25" i="10" s="1"/>
  <c r="F47" i="8" s="1"/>
  <c r="B19" i="10"/>
  <c r="B25" i="10" s="1"/>
  <c r="D42" i="8" s="1"/>
  <c r="G24" i="10"/>
  <c r="C46" i="8" s="1"/>
  <c r="H25" i="10"/>
  <c r="F42" i="8" s="1"/>
  <c r="C24" i="10"/>
  <c r="C41" i="8" s="1"/>
  <c r="N25" i="10"/>
  <c r="H42" i="8" s="1"/>
  <c r="AF25" i="10"/>
  <c r="N42" i="8" s="1"/>
  <c r="Z25" i="10"/>
  <c r="L42" i="8" s="1"/>
  <c r="T25" i="10"/>
  <c r="J42" i="8" s="1"/>
  <c r="I24" i="10"/>
  <c r="E41" i="8" s="1"/>
  <c r="D41" i="8"/>
  <c r="U24" i="10"/>
  <c r="I41" i="8" s="1"/>
  <c r="Y24" i="10"/>
  <c r="I46" i="8" s="1"/>
  <c r="AG24" i="10"/>
  <c r="M41" i="8" s="1"/>
  <c r="AK24" i="10"/>
  <c r="M46" i="8" s="1"/>
  <c r="AA24" i="10"/>
  <c r="K41" i="8" s="1"/>
  <c r="AE24" i="10"/>
  <c r="K46" i="8" s="1"/>
  <c r="O24" i="10"/>
  <c r="G41" i="8" s="1"/>
  <c r="AD15" i="3"/>
  <c r="L33" i="8" s="1"/>
  <c r="AE11" i="3"/>
  <c r="AD16" i="3" s="1"/>
  <c r="L34" i="8" s="1"/>
  <c r="AQ10" i="3"/>
  <c r="AK10" i="3"/>
  <c r="X15" i="3"/>
  <c r="J33" i="8" s="1"/>
  <c r="Y11" i="3"/>
  <c r="V10" i="3"/>
  <c r="T10" i="3"/>
  <c r="AB10" i="3"/>
  <c r="AB11" i="3" s="1"/>
  <c r="Z10" i="3"/>
  <c r="K6" i="9"/>
  <c r="H7" i="9"/>
  <c r="AJ15" i="3" l="1"/>
  <c r="N33" i="8" s="1"/>
  <c r="AK11" i="3"/>
  <c r="AJ16" i="3" s="1"/>
  <c r="N34" i="8" s="1"/>
  <c r="AW10" i="3"/>
  <c r="X16" i="3"/>
  <c r="J34" i="8" s="1"/>
  <c r="AP15" i="3"/>
  <c r="P33" i="8" s="1"/>
  <c r="AQ11" i="3"/>
  <c r="AP16" i="3" s="1"/>
  <c r="P34" i="8" s="1"/>
  <c r="AN10" i="3"/>
  <c r="AL10" i="3"/>
  <c r="AL11" i="3" s="1"/>
  <c r="T15" i="3"/>
  <c r="J28" i="8" s="1"/>
  <c r="T11" i="3"/>
  <c r="AH10" i="3"/>
  <c r="AH11" i="3" s="1"/>
  <c r="AF10" i="3"/>
  <c r="Z11" i="3"/>
  <c r="Z16" i="3" s="1"/>
  <c r="L29" i="8" s="1"/>
  <c r="Z15" i="3"/>
  <c r="L28" i="8" s="1"/>
  <c r="V11" i="3"/>
  <c r="H6" i="9"/>
  <c r="K5" i="9"/>
  <c r="U15" i="3" l="1"/>
  <c r="I28" i="8" s="1"/>
  <c r="Y15" i="3"/>
  <c r="I33" i="8" s="1"/>
  <c r="AV15" i="3"/>
  <c r="R33" i="8" s="1"/>
  <c r="AW11" i="3"/>
  <c r="AE15" i="3"/>
  <c r="K33" i="8" s="1"/>
  <c r="AA15" i="3"/>
  <c r="K28" i="8" s="1"/>
  <c r="AF15" i="3"/>
  <c r="N28" i="8" s="1"/>
  <c r="AF11" i="3"/>
  <c r="AF16" i="3" s="1"/>
  <c r="N29" i="8" s="1"/>
  <c r="AL15" i="3"/>
  <c r="P28" i="8" s="1"/>
  <c r="AN11" i="3"/>
  <c r="AL16" i="3" s="1"/>
  <c r="P29" i="8" s="1"/>
  <c r="AZ10" i="3"/>
  <c r="AZ11" i="3" s="1"/>
  <c r="AX10" i="3"/>
  <c r="BC10" i="3"/>
  <c r="BB15" i="3" s="1"/>
  <c r="AT10" i="3"/>
  <c r="AT11" i="3" s="1"/>
  <c r="AR10" i="3"/>
  <c r="T16" i="3"/>
  <c r="J29" i="8" s="1"/>
  <c r="K3" i="9"/>
  <c r="K4" i="9"/>
  <c r="H5" i="9"/>
  <c r="BI10" i="3" s="1"/>
  <c r="AM15" i="3" l="1"/>
  <c r="O28" i="8" s="1"/>
  <c r="AG15" i="3"/>
  <c r="M28" i="8" s="1"/>
  <c r="BH15" i="3"/>
  <c r="V33" i="8" s="1"/>
  <c r="BI11" i="3"/>
  <c r="BH16" i="3" s="1"/>
  <c r="V34" i="8" s="1"/>
  <c r="BC11" i="3"/>
  <c r="BB16" i="3" s="1"/>
  <c r="T34" i="8" s="1"/>
  <c r="T33" i="8"/>
  <c r="BF10" i="3"/>
  <c r="BD10" i="3"/>
  <c r="AQ15" i="3"/>
  <c r="O33" i="8" s="1"/>
  <c r="AX11" i="3"/>
  <c r="AX16" i="3" s="1"/>
  <c r="T29" i="8" s="1"/>
  <c r="AX15" i="3"/>
  <c r="T28" i="8" s="1"/>
  <c r="AV16" i="3"/>
  <c r="R34" i="8" s="1"/>
  <c r="AR11" i="3"/>
  <c r="AR15" i="3"/>
  <c r="R28" i="8" s="1"/>
  <c r="AK15" i="3"/>
  <c r="M33" i="8" s="1"/>
  <c r="H3" i="9"/>
  <c r="H4" i="9"/>
  <c r="AS15" i="3" l="1"/>
  <c r="Q28" i="8" s="1"/>
  <c r="AW15" i="3"/>
  <c r="Q33" i="8" s="1"/>
  <c r="BC15" i="3"/>
  <c r="S33" i="8" s="1"/>
  <c r="BD15" i="3"/>
  <c r="V28" i="8" s="1"/>
  <c r="BD11" i="3"/>
  <c r="BF11" i="3"/>
  <c r="AR16" i="3"/>
  <c r="R29" i="8" s="1"/>
  <c r="AY15" i="3"/>
  <c r="S28" i="8" s="1"/>
  <c r="BI15" i="3" l="1"/>
  <c r="U33" i="8" s="1"/>
  <c r="BE15" i="3"/>
  <c r="U28" i="8" s="1"/>
  <c r="BD16" i="3"/>
  <c r="V29"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<sst xmlns="http://schemas.openxmlformats.org/spreadsheetml/2006/main" count="436" uniqueCount="110">
  <si>
    <t>Total</t>
  </si>
  <si>
    <t>Acquisition Date 
from</t>
  </si>
  <si>
    <t>Acquisition Date 
to</t>
  </si>
  <si>
    <t>Abacus Trust
(AT)</t>
  </si>
  <si>
    <t>Abacus Net Tangible Assets (Mar 2012 to Dec 2023)</t>
  </si>
  <si>
    <t>Abacus Income 
Trust (AIT)</t>
  </si>
  <si>
    <t>Abacus Group 
Holdings Limited (AGHL)</t>
  </si>
  <si>
    <t>Abacus Group 
Projects Limited (AGPL)</t>
  </si>
  <si>
    <t>Abacus Storage 
Operations Limited (ASOL)</t>
  </si>
  <si>
    <t>Abacus Storage 
Property Trust (ASPT)</t>
  </si>
  <si>
    <t>Abacus Net Tangible Assets (Apr 2006 to Mar 2012)</t>
  </si>
  <si>
    <t>Abacus Net Tangible Assets (Dec 2001 to Mar 2006)</t>
  </si>
  <si>
    <t>Calculated cost base per unit</t>
  </si>
  <si>
    <t>AT</t>
  </si>
  <si>
    <t>AGHL</t>
  </si>
  <si>
    <t>AIT</t>
  </si>
  <si>
    <t>AGPL</t>
  </si>
  <si>
    <t>ASOL</t>
  </si>
  <si>
    <t>ASPT</t>
  </si>
  <si>
    <t>Number of units per parcel</t>
  </si>
  <si>
    <t>Calculated cost base per parcel</t>
  </si>
  <si>
    <t>Parcel Number</t>
  </si>
  <si>
    <t>Acquisition Date (dd/mm/yyyy)</t>
  </si>
  <si>
    <t>Number of Stapled Securities</t>
  </si>
  <si>
    <t>Abacus 2023 Calculator v1 (02 Nov 2023)</t>
  </si>
  <si>
    <t>AT Single 
(CPU)</t>
  </si>
  <si>
    <t>AT Cum 
(CPU)</t>
  </si>
  <si>
    <t>AIT Single 
(CPU)</t>
  </si>
  <si>
    <t>AIT Cum 
(CPU)</t>
  </si>
  <si>
    <t>ASPT Single 
(CPU)</t>
  </si>
  <si>
    <t>ASPT Cum 
(CPU)</t>
  </si>
  <si>
    <t>AT Cum 
(DPU)</t>
  </si>
  <si>
    <t>AIT Cum 
(DPU)</t>
  </si>
  <si>
    <t>ASPT Cum 
(DPU)</t>
  </si>
  <si>
    <t>This worksheet calculates your cost base for shares purchased between 6 Mar 2012 and 03 Aug 2023</t>
  </si>
  <si>
    <t>ABG</t>
  </si>
  <si>
    <t>ASK</t>
  </si>
  <si>
    <t>ABP</t>
  </si>
  <si>
    <t>Parcel 1</t>
  </si>
  <si>
    <t>Parcel 2</t>
  </si>
  <si>
    <t>Parcel 3</t>
  </si>
  <si>
    <t>Parcel 4</t>
  </si>
  <si>
    <t>Parcel 5</t>
  </si>
  <si>
    <t>Parcel 6</t>
  </si>
  <si>
    <t>Parcel 7</t>
  </si>
  <si>
    <t>Parcel 8</t>
  </si>
  <si>
    <t>Parcel 9</t>
  </si>
  <si>
    <t>Parcel 10</t>
  </si>
  <si>
    <t>Tax Deferred Adjustments (positive value)</t>
  </si>
  <si>
    <t>Tax Deferred per unit ($) from Abacus website</t>
  </si>
  <si>
    <t>Tax Deferred per parcel ($) from Class</t>
  </si>
  <si>
    <t>Total Purchase Price (incl. transaction costs)</t>
  </si>
  <si>
    <t>Adjusted cost base</t>
  </si>
  <si>
    <t xml:space="preserve">Aggregated cost base </t>
  </si>
  <si>
    <t>Tax deferred</t>
  </si>
  <si>
    <t>Output</t>
  </si>
  <si>
    <t>Abacus Tax Deferred (Mar 2012 to Dec 2023)</t>
  </si>
  <si>
    <t>Abacus Tax Deferred (Apr 2006 to Mar 2012)</t>
  </si>
  <si>
    <t>Abacus Tax Deferred (Dec 2001 to Mar 2006)</t>
  </si>
  <si>
    <t>Abacus De-stapling Calculator</t>
  </si>
  <si>
    <t>Data Input</t>
  </si>
  <si>
    <t>(1)</t>
  </si>
  <si>
    <t>(2)</t>
  </si>
  <si>
    <t>(3a)</t>
  </si>
  <si>
    <t>(3b)</t>
  </si>
  <si>
    <t>(3) = (3a) + (3b)</t>
  </si>
  <si>
    <t>Security Issue Code</t>
  </si>
  <si>
    <t>Purchase Price per security (incl. transaction costs)</t>
  </si>
  <si>
    <t xml:space="preserve">Acronyms </t>
  </si>
  <si>
    <t>Cost Base Calculations</t>
  </si>
  <si>
    <t>ABP:       Abacus Property Group</t>
  </si>
  <si>
    <t>ABG:       Abacus Group</t>
  </si>
  <si>
    <t>AIT:         Abacus Income Trust</t>
  </si>
  <si>
    <t>ASK:       Abacus Storage King</t>
  </si>
  <si>
    <t>AT:          Abacus Trust</t>
  </si>
  <si>
    <t xml:space="preserve">AGHL:    Abacus Group Holdings Limited </t>
  </si>
  <si>
    <t xml:space="preserve">AGPL:    Abacus Group Projects Limited </t>
  </si>
  <si>
    <t xml:space="preserve">ASOL:    Abacus Storage Operations Limited </t>
  </si>
  <si>
    <t xml:space="preserve">ASPT:    Abacus Storage Property Trust </t>
  </si>
  <si>
    <t xml:space="preserve">  (2)   The number of ABP stapled securities acquired in each parcel</t>
  </si>
  <si>
    <t xml:space="preserve">  (3)   The cost of acquiring each parcel of ABP stapled securities, including brokerage and other acquisition costs (if any); and </t>
  </si>
  <si>
    <t>(3*) = (3) / (2)</t>
  </si>
  <si>
    <t>(4) = (4a) + (4b)</t>
  </si>
  <si>
    <t>(4a)</t>
  </si>
  <si>
    <t>(4b)</t>
  </si>
  <si>
    <t xml:space="preserve">  (4)   The total tax deferred amount for each parcel of ABP stapled securities; and</t>
  </si>
  <si>
    <t>To work out the cost base for each of your ABG and ASK parcel, you will need to include the following details in "Data Input" section:</t>
  </si>
  <si>
    <t>This worksheet calculates your cost base for shares purchased between 01 Apr 2006 and 05 Mar 2012</t>
  </si>
  <si>
    <t>In-specie Distribution per unit</t>
  </si>
  <si>
    <t>2012 Restructure</t>
  </si>
  <si>
    <t>Calculated cost base per parcel post-restructure</t>
  </si>
  <si>
    <t>Adjusted cost base post-restructure</t>
  </si>
  <si>
    <t>Aggregated cost base pre-restructure</t>
  </si>
  <si>
    <t>Aggregated cost base post-restructure</t>
  </si>
  <si>
    <t>ASF</t>
  </si>
  <si>
    <t>(5a) = (3a) - (4a)</t>
  </si>
  <si>
    <t>(5b) = (3b) - (4b)</t>
  </si>
  <si>
    <t>Ex-Date</t>
  </si>
  <si>
    <t>Ex-Date
from</t>
  </si>
  <si>
    <t xml:space="preserve">  (1)    The acquisition date of each parcel of ABP stapled securities (from 1 April 2006 to 3 Aug 2023); and</t>
  </si>
  <si>
    <t>The new cost base for each parcel of ABG and ASK stapled securities are in "Output" section:</t>
  </si>
  <si>
    <t>Output - for shares purchased between 6 Mar 2012 and 3 Aug 2023</t>
  </si>
  <si>
    <t>Output - for shares purchased between 1 Apr 2006 and 5 Mar 2012</t>
  </si>
  <si>
    <r>
      <t xml:space="preserve">  (1)    If the parcel was purchased between 6 Mar 2012 and 3 Aug 2023, refer to “</t>
    </r>
    <r>
      <rPr>
        <b/>
        <sz val="11"/>
        <rFont val="Barlow"/>
      </rPr>
      <t>Output - for shares purchased between 6 Mar 2012 and 3 Aug 2023</t>
    </r>
    <r>
      <rPr>
        <sz val="11"/>
        <rFont val="Barlow"/>
      </rPr>
      <t xml:space="preserve">”, otherwise, </t>
    </r>
  </si>
  <si>
    <r>
      <t xml:space="preserve">  (2)   If the parcel was purchased between 1 Apr 2006 and 5  Mar  2012, refer to “</t>
    </r>
    <r>
      <rPr>
        <b/>
        <sz val="11"/>
        <rFont val="Barlow"/>
      </rPr>
      <t>Output - for shares purchased between 1 Apr 2006 and 5  Mar 2012</t>
    </r>
    <r>
      <rPr>
        <sz val="11"/>
        <rFont val="Barlow"/>
      </rPr>
      <t>”.</t>
    </r>
  </si>
  <si>
    <t>Disclaimer</t>
  </si>
  <si>
    <t>Accordingly, neither Class nor any of its related bodies corporate make any representations or warranties as to the completeness or accuracy of the information in this document and none of these entities is liable for any loss arising from reliance on this information, including reliance on information that is no longer current. We recommend that you seek appropriate professional advice before making any financial decisions. Links to third-party websites are inserted for your convenience, but do not constitute endorsement of material on those sites or the relevant providers.​</t>
  </si>
  <si>
    <t>It is a general guide to assist Class Super users in understanding the implications of the Abacus Property Group de-stapling and re-stapling. It is not intended to be financial product advice, legal advice or tax advice, and should not be relied upon as such. While effort has exerted to make sure the information is as accurate and relevant as possible, it is at best construed as general information on how to use Class Super software. You should not rely on the information provided as advices, instead seek your own independent advices from appropriately qualified practitioners or conduct your own research.</t>
  </si>
  <si>
    <t>The information contained in this document is provided by Class Pty Limited ABN 70 116 802 058 and its subsidiaries (collectively, Class) and is current as at 31 December 2023.</t>
  </si>
  <si>
    <t>* If you have Abacus Property Group parcels before 1 April 2006, this calculator may not work out the cost base for ABG and ASK accurately.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</si>
</sst>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
    <numFmt numFmtId="165" formatCode="_-* #,##0.000000_-;\-* #,##0.000000_-;_-* &quot;-&quot;??_-;_-@_-"/>
    <numFmt numFmtId="166" formatCode="0.0000%"/>
    <numFmt numFmtId="167" formatCode="_-&quot;$&quot;* #,##0.0000_-;\-&quot;$&quot;* #,##0.0000_-;_-&quot;$&quot;* &quot;-&quot;??_-;_-@_-"/>
    <numFmt numFmtId="168" formatCode="_-&quot;$&quot;* #,##0.000000_-;\-&quot;$&quot;* #,##0.000000_-;_-&quot;$&quot;* &quot;-&quot;??_-;_-@_-"/>
  </numFmts>
  <fonts count="23">
    <font>
      <sz val="11"/>
      <color theme="1"/>
      <name val="Calibri"/>
      <family val="2"/>
      <scheme val="minor"/>
    </font>
    <font>
      <sz val="11"/>
      <color theme="1"/>
      <name val="Calibri"/>
      <family val="2"/>
      <scheme val="minor"/>
    </font>
    <font>
      <b/>
      <sz val="11"/>
      <color theme="0"/>
      <name val="Calibri"/>
      <family val="2"/>
      <scheme val="minor"/>
    </font>
    <font>
      <sz val="11"/>
      <color theme="3" tint="-0.499984740745262"/>
      <name val="Calibri"/>
      <family val="2"/>
      <scheme val="minor"/>
    </font>
    <font>
      <b/>
      <sz val="12"/>
      <color rgb="FF002060"/>
      <name val="Arial"/>
      <family val="2"/>
    </font>
    <font>
      <sz val="11"/>
      <color rgb="FF002060"/>
      <name val="Calibri"/>
      <family val="2"/>
      <scheme val="minor"/>
    </font>
    <font>
      <sz val="11"/>
      <color rgb="FF002060"/>
      <name val="Arial"/>
      <family val="2"/>
    </font>
    <font>
      <b/>
      <sz val="11"/>
      <color rgb="FF002060"/>
      <name val="Arial"/>
      <family val="2"/>
    </font>
    <font>
      <b/>
      <sz val="26"/>
      <name val="Arial"/>
      <family val="2"/>
    </font>
    <font>
      <b/>
      <sz val="11"/>
      <color rgb="FF002060"/>
      <name val="Calibri"/>
      <family val="2"/>
      <scheme val="minor"/>
    </font>
    <font>
      <b/>
      <sz val="12"/>
      <name val="Barlow"/>
    </font>
    <font>
      <b/>
      <sz val="28"/>
      <color rgb="FF002060"/>
      <name val="Barlow"/>
    </font>
    <font>
      <sz val="11"/>
      <color rgb="FF002060"/>
      <name val="Barlow"/>
    </font>
    <font>
      <sz val="10"/>
      <name val="Barlow"/>
    </font>
    <font>
      <sz val="11"/>
      <color theme="1"/>
      <name val="Barlow"/>
    </font>
    <font>
      <sz val="11"/>
      <name val="Barlow"/>
    </font>
    <font>
      <sz val="11"/>
      <color theme="0"/>
      <name val="Arial"/>
      <family val="2"/>
    </font>
    <font>
      <sz val="11"/>
      <color rgb="FFFF0000"/>
      <name val="Calibri"/>
      <family val="2"/>
      <scheme val="minor"/>
    </font>
    <font>
      <sz val="11"/>
      <color theme="0"/>
      <name val="Calibri"/>
      <family val="2"/>
      <scheme val="minor"/>
    </font>
    <font>
      <b/>
      <sz val="11"/>
      <color theme="0"/>
      <name val="Arial"/>
      <family val="2"/>
    </font>
    <font>
      <b/>
      <sz val="11"/>
      <name val="Barlow"/>
    </font>
    <font>
      <sz val="12"/>
      <color theme="1"/>
      <name val="Barlow "/>
    </font>
    <font>
      <b/>
      <sz val="18"/>
      <color theme="1"/>
      <name val="Barlow"/>
    </font>
  </fonts>
  <fills count="24">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4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96">
    <xf numFmtId="0" fontId="0" fillId="0" borderId="0" xfId="0"/>
    <xf numFmtId="0" fontId="0" fillId="0" borderId="0" xfId="0" applyAlignment="1">
      <alignment vertical="center"/>
    </xf>
    <xf numFmtId="0" fontId="4" fillId="4" borderId="0" xfId="0" applyFont="1" applyFill="1" applyAlignment="1">
      <alignment vertical="center"/>
    </xf>
    <xf numFmtId="0" fontId="5" fillId="4" borderId="0" xfId="0" applyFont="1" applyFill="1" applyAlignment="1">
      <alignment vertical="center"/>
    </xf>
    <xf numFmtId="14" fontId="6" fillId="0" borderId="0" xfId="0" applyNumberFormat="1" applyFont="1" applyAlignment="1">
      <alignment vertical="top" wrapText="1" indent="2"/>
    </xf>
    <xf numFmtId="10" fontId="6" fillId="0" borderId="0" xfId="0" applyNumberFormat="1" applyFont="1" applyAlignment="1">
      <alignment vertical="top" wrapText="1" indent="2"/>
    </xf>
    <xf numFmtId="10" fontId="6" fillId="0" borderId="0" xfId="0" applyNumberFormat="1" applyFont="1" applyAlignment="1">
      <alignment horizontal="right" vertical="center" wrapText="1"/>
    </xf>
    <xf numFmtId="14" fontId="6" fillId="0" borderId="9" xfId="0" applyNumberFormat="1" applyFont="1" applyBorder="1" applyAlignment="1">
      <alignment vertical="top" wrapText="1" indent="2"/>
    </xf>
    <xf numFmtId="10" fontId="6" fillId="0" borderId="9" xfId="0" applyNumberFormat="1" applyFont="1" applyBorder="1" applyAlignment="1">
      <alignment vertical="top" wrapText="1" indent="2"/>
    </xf>
    <xf numFmtId="10" fontId="6" fillId="0" borderId="9" xfId="0" applyNumberFormat="1" applyFont="1" applyBorder="1" applyAlignment="1">
      <alignment horizontal="right" vertical="center" wrapText="1"/>
    </xf>
    <xf numFmtId="14" fontId="6" fillId="4" borderId="0" xfId="0" applyNumberFormat="1" applyFont="1" applyFill="1" applyAlignment="1">
      <alignment vertical="center" wrapText="1"/>
    </xf>
    <xf numFmtId="10" fontId="6" fillId="4" borderId="0" xfId="0" applyNumberFormat="1" applyFont="1" applyFill="1" applyAlignment="1">
      <alignment vertical="center" wrapText="1"/>
    </xf>
    <xf numFmtId="10" fontId="6" fillId="4" borderId="0" xfId="0" applyNumberFormat="1" applyFont="1" applyFill="1" applyAlignment="1">
      <alignment horizontal="right" vertical="center" wrapText="1"/>
    </xf>
    <xf numFmtId="0" fontId="6" fillId="0" borderId="0" xfId="0" applyFont="1" applyAlignment="1">
      <alignment vertical="top" wrapText="1" indent="2"/>
    </xf>
    <xf numFmtId="0" fontId="6" fillId="0" borderId="9" xfId="0" applyFont="1" applyBorder="1" applyAlignment="1">
      <alignment vertical="top" wrapText="1" indent="2"/>
    </xf>
    <xf numFmtId="0" fontId="6" fillId="4" borderId="0" xfId="0" applyFont="1" applyFill="1" applyAlignment="1">
      <alignment vertical="center" wrapText="1"/>
    </xf>
    <xf numFmtId="0" fontId="5" fillId="0" borderId="0" xfId="0" applyFont="1"/>
    <xf numFmtId="0" fontId="7" fillId="0" borderId="0" xfId="0" applyFont="1" applyAlignment="1">
      <alignment horizontal="center" vertical="center" wrapText="1"/>
    </xf>
    <xf numFmtId="0" fontId="7" fillId="9" borderId="0" xfId="0" applyFont="1" applyFill="1" applyAlignment="1">
      <alignment horizontal="center" vertical="center" wrapText="1"/>
    </xf>
    <xf numFmtId="0" fontId="7" fillId="5" borderId="0" xfId="0" applyFont="1" applyFill="1" applyAlignment="1">
      <alignment horizontal="center" vertical="center" wrapText="1"/>
    </xf>
    <xf numFmtId="0" fontId="7" fillId="8" borderId="0" xfId="0" applyFont="1" applyFill="1" applyAlignment="1">
      <alignment horizontal="center" vertical="center" wrapText="1"/>
    </xf>
    <xf numFmtId="14" fontId="6" fillId="0" borderId="0" xfId="0" applyNumberFormat="1" applyFont="1"/>
    <xf numFmtId="165" fontId="6" fillId="2" borderId="0" xfId="1" applyNumberFormat="1" applyFont="1" applyFill="1" applyBorder="1" applyAlignment="1">
      <alignment vertical="top" wrapText="1" indent="2"/>
    </xf>
    <xf numFmtId="165" fontId="6" fillId="10" borderId="0" xfId="1" applyNumberFormat="1" applyFont="1" applyFill="1" applyBorder="1" applyAlignment="1">
      <alignment vertical="top" wrapText="1" indent="2"/>
    </xf>
    <xf numFmtId="165" fontId="6" fillId="7" borderId="0" xfId="1" applyNumberFormat="1" applyFont="1" applyFill="1" applyBorder="1" applyAlignment="1">
      <alignment vertical="top" wrapText="1" indent="2"/>
    </xf>
    <xf numFmtId="165" fontId="6" fillId="0" borderId="0" xfId="1" applyNumberFormat="1" applyFont="1" applyFill="1" applyBorder="1" applyAlignment="1">
      <alignment vertical="top" wrapText="1" indent="2"/>
    </xf>
    <xf numFmtId="0" fontId="6" fillId="0" borderId="0" xfId="0" applyFont="1"/>
    <xf numFmtId="0" fontId="5" fillId="0" borderId="0" xfId="0" applyFont="1" applyAlignment="1">
      <alignment horizontal="left" vertical="center"/>
    </xf>
    <xf numFmtId="0" fontId="5" fillId="14" borderId="22" xfId="0" applyFont="1" applyFill="1" applyBorder="1" applyAlignment="1">
      <alignment horizontal="center" vertical="center"/>
    </xf>
    <xf numFmtId="0" fontId="5" fillId="0" borderId="16" xfId="0" applyFont="1" applyBorder="1" applyAlignment="1">
      <alignment horizontal="center" vertical="center"/>
    </xf>
    <xf numFmtId="0" fontId="5" fillId="12" borderId="16" xfId="0" applyFont="1" applyFill="1" applyBorder="1" applyAlignment="1">
      <alignment horizontal="center" vertical="center"/>
    </xf>
    <xf numFmtId="0" fontId="5" fillId="0" borderId="28" xfId="0" applyFont="1" applyBorder="1" applyAlignment="1">
      <alignment horizontal="center" vertical="center"/>
    </xf>
    <xf numFmtId="0" fontId="5" fillId="18" borderId="23" xfId="0" applyFont="1" applyFill="1" applyBorder="1" applyAlignment="1">
      <alignment horizontal="center" vertical="center"/>
    </xf>
    <xf numFmtId="165" fontId="5" fillId="7" borderId="3" xfId="1" applyNumberFormat="1" applyFont="1" applyFill="1" applyBorder="1"/>
    <xf numFmtId="165" fontId="5" fillId="0" borderId="4" xfId="1" applyNumberFormat="1" applyFont="1" applyBorder="1"/>
    <xf numFmtId="165" fontId="5" fillId="3" borderId="4" xfId="1" applyNumberFormat="1" applyFont="1" applyFill="1" applyBorder="1"/>
    <xf numFmtId="165" fontId="5" fillId="0" borderId="17" xfId="1" applyNumberFormat="1" applyFont="1" applyBorder="1"/>
    <xf numFmtId="165" fontId="5" fillId="11" borderId="5" xfId="1" applyNumberFormat="1" applyFont="1" applyFill="1" applyBorder="1"/>
    <xf numFmtId="10" fontId="5" fillId="0" borderId="0" xfId="3" applyNumberFormat="1" applyFont="1"/>
    <xf numFmtId="44" fontId="5" fillId="0" borderId="0" xfId="3" applyNumberFormat="1" applyFont="1" applyBorder="1" applyAlignment="1"/>
    <xf numFmtId="166" fontId="5" fillId="0" borderId="0" xfId="3" applyNumberFormat="1" applyFont="1" applyBorder="1" applyAlignment="1"/>
    <xf numFmtId="0" fontId="5" fillId="0" borderId="26" xfId="0" applyFont="1" applyBorder="1" applyAlignment="1">
      <alignment horizontal="left" vertical="center"/>
    </xf>
    <xf numFmtId="44" fontId="5" fillId="0" borderId="15" xfId="3" applyNumberFormat="1" applyFont="1" applyBorder="1" applyAlignment="1"/>
    <xf numFmtId="166" fontId="5" fillId="0" borderId="15" xfId="3" applyNumberFormat="1" applyFont="1" applyBorder="1" applyAlignment="1"/>
    <xf numFmtId="44" fontId="5" fillId="8" borderId="9" xfId="3" applyNumberFormat="1" applyFont="1" applyFill="1" applyBorder="1" applyAlignment="1"/>
    <xf numFmtId="44" fontId="5" fillId="8" borderId="9" xfId="0" applyNumberFormat="1" applyFont="1" applyFill="1" applyBorder="1"/>
    <xf numFmtId="44" fontId="5" fillId="0" borderId="0" xfId="2" applyFont="1" applyFill="1"/>
    <xf numFmtId="0" fontId="2" fillId="13" borderId="0" xfId="0" applyFont="1" applyFill="1" applyAlignment="1">
      <alignment horizontal="left" vertical="center"/>
    </xf>
    <xf numFmtId="166" fontId="5" fillId="0" borderId="0" xfId="3" applyNumberFormat="1" applyFont="1" applyFill="1" applyBorder="1" applyAlignment="1"/>
    <xf numFmtId="166" fontId="5" fillId="0" borderId="15" xfId="3" applyNumberFormat="1" applyFont="1" applyFill="1" applyBorder="1" applyAlignment="1"/>
    <xf numFmtId="166" fontId="5" fillId="8" borderId="9" xfId="3" applyNumberFormat="1" applyFont="1" applyFill="1" applyBorder="1" applyAlignment="1"/>
    <xf numFmtId="166" fontId="5" fillId="0" borderId="0" xfId="2" applyNumberFormat="1" applyFont="1" applyFill="1"/>
    <xf numFmtId="166" fontId="5" fillId="0" borderId="7" xfId="3" applyNumberFormat="1" applyFont="1" applyFill="1" applyBorder="1" applyAlignment="1"/>
    <xf numFmtId="166" fontId="5" fillId="0" borderId="26" xfId="3" applyNumberFormat="1" applyFont="1" applyFill="1" applyBorder="1" applyAlignment="1"/>
    <xf numFmtId="166" fontId="5" fillId="18" borderId="10" xfId="3" applyNumberFormat="1" applyFont="1" applyFill="1" applyBorder="1"/>
    <xf numFmtId="0" fontId="8" fillId="0" borderId="0" xfId="0" applyFont="1" applyAlignment="1">
      <alignment vertical="center" wrapText="1"/>
    </xf>
    <xf numFmtId="0" fontId="0" fillId="0" borderId="0" xfId="0" applyAlignment="1">
      <alignment horizontal="center" vertical="center"/>
    </xf>
    <xf numFmtId="0" fontId="10" fillId="0" borderId="0" xfId="0" applyFont="1" applyAlignment="1">
      <alignment vertical="center" wrapText="1"/>
    </xf>
    <xf numFmtId="0" fontId="10" fillId="0" borderId="0" xfId="0" applyFont="1" applyAlignment="1">
      <alignment wrapText="1"/>
    </xf>
    <xf numFmtId="0" fontId="12" fillId="0" borderId="0" xfId="0" applyFont="1"/>
    <xf numFmtId="0" fontId="15" fillId="0" borderId="0" xfId="0" quotePrefix="1" applyFont="1" applyAlignment="1">
      <alignment horizontal="left" vertical="center"/>
    </xf>
    <xf numFmtId="0" fontId="13" fillId="0" borderId="0" xfId="0" applyFont="1" applyAlignment="1">
      <alignment vertical="center" wrapText="1"/>
    </xf>
    <xf numFmtId="0" fontId="14" fillId="0" borderId="0" xfId="0" applyFont="1"/>
    <xf numFmtId="0" fontId="14" fillId="0" borderId="0" xfId="0" applyFont="1" applyAlignment="1">
      <alignment vertical="center"/>
    </xf>
    <xf numFmtId="0" fontId="14" fillId="0" borderId="0" xfId="0" applyFont="1" applyAlignment="1">
      <alignment horizontal="center" vertical="center"/>
    </xf>
    <xf numFmtId="0" fontId="13" fillId="0" borderId="0" xfId="0" applyFont="1"/>
    <xf numFmtId="0" fontId="5" fillId="0" borderId="0" xfId="0" applyFont="1" applyAlignment="1">
      <alignment horizontal="center" vertical="center"/>
    </xf>
    <xf numFmtId="0" fontId="2" fillId="20" borderId="0" xfId="0" applyFont="1" applyFill="1" applyAlignment="1">
      <alignment horizontal="left" vertical="center"/>
    </xf>
    <xf numFmtId="2" fontId="5" fillId="0" borderId="0" xfId="0" applyNumberFormat="1" applyFont="1"/>
    <xf numFmtId="14" fontId="5" fillId="0" borderId="0" xfId="0" applyNumberFormat="1" applyFont="1"/>
    <xf numFmtId="0" fontId="3" fillId="0" borderId="0" xfId="0" applyFont="1"/>
    <xf numFmtId="0" fontId="2" fillId="21" borderId="3" xfId="0" applyFont="1" applyFill="1" applyBorder="1" applyAlignment="1">
      <alignment horizontal="left" vertical="center"/>
    </xf>
    <xf numFmtId="0" fontId="2" fillId="21" borderId="5" xfId="0" applyFont="1" applyFill="1" applyBorder="1" applyAlignment="1">
      <alignment horizontal="center" vertical="center"/>
    </xf>
    <xf numFmtId="0" fontId="5" fillId="16" borderId="6" xfId="0" applyFont="1" applyFill="1" applyBorder="1"/>
    <xf numFmtId="0" fontId="0" fillId="16" borderId="38" xfId="0" applyFill="1" applyBorder="1" applyAlignment="1">
      <alignment horizontal="center" vertical="center"/>
    </xf>
    <xf numFmtId="0" fontId="5" fillId="15" borderId="35" xfId="0" applyFont="1" applyFill="1" applyBorder="1" applyAlignment="1">
      <alignment horizontal="left" vertical="center"/>
    </xf>
    <xf numFmtId="0" fontId="5" fillId="15" borderId="7" xfId="0" quotePrefix="1" applyFont="1" applyFill="1" applyBorder="1" applyAlignment="1">
      <alignment horizontal="center" vertical="center"/>
    </xf>
    <xf numFmtId="164" fontId="9" fillId="15" borderId="32" xfId="0" applyNumberFormat="1" applyFont="1" applyFill="1" applyBorder="1" applyAlignment="1">
      <alignment horizontal="right" vertical="center"/>
    </xf>
    <xf numFmtId="43" fontId="9" fillId="15" borderId="32" xfId="1" applyFont="1" applyFill="1" applyBorder="1" applyAlignment="1" applyProtection="1">
      <alignment horizontal="right" vertical="center"/>
    </xf>
    <xf numFmtId="44" fontId="9" fillId="15" borderId="32" xfId="2" applyFont="1" applyFill="1" applyBorder="1" applyAlignment="1" applyProtection="1">
      <alignment horizontal="right" vertical="center"/>
    </xf>
    <xf numFmtId="0" fontId="5" fillId="15" borderId="36" xfId="0" applyFont="1" applyFill="1" applyBorder="1" applyAlignment="1">
      <alignment horizontal="left" vertical="center"/>
    </xf>
    <xf numFmtId="0" fontId="5" fillId="15" borderId="10" xfId="0" quotePrefix="1" applyFont="1" applyFill="1" applyBorder="1" applyAlignment="1">
      <alignment horizontal="center" vertical="center"/>
    </xf>
    <xf numFmtId="44" fontId="9" fillId="15" borderId="33" xfId="2" applyFont="1" applyFill="1" applyBorder="1" applyAlignment="1" applyProtection="1">
      <alignment horizontal="right" vertical="center"/>
    </xf>
    <xf numFmtId="0" fontId="5" fillId="15" borderId="6" xfId="0" applyFont="1" applyFill="1" applyBorder="1" applyAlignment="1">
      <alignment horizontal="left" vertical="center"/>
    </xf>
    <xf numFmtId="0" fontId="5" fillId="0" borderId="38" xfId="0" quotePrefix="1" applyFont="1" applyBorder="1" applyAlignment="1">
      <alignment horizontal="center" vertical="center"/>
    </xf>
    <xf numFmtId="166" fontId="5" fillId="7" borderId="6" xfId="3" applyNumberFormat="1" applyFont="1" applyFill="1" applyBorder="1" applyAlignment="1" applyProtection="1"/>
    <xf numFmtId="44" fontId="5" fillId="0" borderId="7" xfId="2" applyFont="1" applyFill="1" applyBorder="1" applyAlignment="1" applyProtection="1"/>
    <xf numFmtId="0" fontId="5" fillId="15" borderId="25" xfId="0" applyFont="1" applyFill="1" applyBorder="1" applyAlignment="1">
      <alignment horizontal="left" vertical="center"/>
    </xf>
    <xf numFmtId="0" fontId="5" fillId="0" borderId="39" xfId="0" quotePrefix="1" applyFont="1" applyBorder="1" applyAlignment="1">
      <alignment horizontal="center" vertical="center"/>
    </xf>
    <xf numFmtId="166" fontId="5" fillId="7" borderId="25" xfId="3" applyNumberFormat="1" applyFont="1" applyFill="1" applyBorder="1" applyAlignment="1" applyProtection="1"/>
    <xf numFmtId="44" fontId="5" fillId="0" borderId="26" xfId="2" applyFont="1" applyFill="1" applyBorder="1" applyAlignment="1" applyProtection="1"/>
    <xf numFmtId="0" fontId="5" fillId="16" borderId="8" xfId="0" applyFont="1" applyFill="1" applyBorder="1" applyAlignment="1">
      <alignment horizontal="left" vertical="center"/>
    </xf>
    <xf numFmtId="0" fontId="5" fillId="16" borderId="37" xfId="0" quotePrefix="1" applyFont="1" applyFill="1" applyBorder="1" applyAlignment="1">
      <alignment horizontal="center" vertical="center"/>
    </xf>
    <xf numFmtId="44" fontId="5" fillId="8" borderId="8" xfId="3" applyNumberFormat="1" applyFont="1" applyFill="1" applyBorder="1" applyAlignment="1" applyProtection="1"/>
    <xf numFmtId="44" fontId="5" fillId="8" borderId="10" xfId="2" applyFont="1" applyFill="1" applyBorder="1" applyAlignment="1" applyProtection="1"/>
    <xf numFmtId="0" fontId="5" fillId="16" borderId="3" xfId="0" applyFont="1" applyFill="1" applyBorder="1"/>
    <xf numFmtId="0" fontId="0" fillId="16" borderId="40" xfId="0" applyFill="1" applyBorder="1" applyAlignment="1">
      <alignment horizontal="center" vertical="center"/>
    </xf>
    <xf numFmtId="166" fontId="5" fillId="19" borderId="6" xfId="3" applyNumberFormat="1" applyFont="1" applyFill="1" applyBorder="1" applyAlignment="1" applyProtection="1"/>
    <xf numFmtId="166" fontId="5" fillId="19" borderId="25" xfId="3" applyNumberFormat="1" applyFont="1" applyFill="1" applyBorder="1" applyProtection="1"/>
    <xf numFmtId="44" fontId="5" fillId="18" borderId="8" xfId="0" applyNumberFormat="1" applyFont="1" applyFill="1" applyBorder="1"/>
    <xf numFmtId="44" fontId="5" fillId="18" borderId="10" xfId="2" applyFont="1" applyFill="1" applyBorder="1" applyProtection="1"/>
    <xf numFmtId="2" fontId="5" fillId="0" borderId="0" xfId="0" applyNumberFormat="1" applyFont="1" applyAlignment="1">
      <alignment horizontal="left"/>
    </xf>
    <xf numFmtId="167" fontId="5" fillId="7" borderId="6" xfId="2" applyNumberFormat="1" applyFont="1" applyFill="1" applyBorder="1"/>
    <xf numFmtId="167" fontId="5" fillId="0" borderId="0" xfId="1" applyNumberFormat="1" applyFont="1" applyBorder="1"/>
    <xf numFmtId="167" fontId="5" fillId="3" borderId="0" xfId="2" applyNumberFormat="1" applyFont="1" applyFill="1" applyBorder="1"/>
    <xf numFmtId="167" fontId="5" fillId="0" borderId="13" xfId="1" applyNumberFormat="1" applyFont="1" applyBorder="1"/>
    <xf numFmtId="167" fontId="5" fillId="11" borderId="7" xfId="2" applyNumberFormat="1" applyFont="1" applyFill="1" applyBorder="1"/>
    <xf numFmtId="43" fontId="5" fillId="0" borderId="0" xfId="1" applyFont="1"/>
    <xf numFmtId="44" fontId="5" fillId="0" borderId="0" xfId="2" applyFont="1"/>
    <xf numFmtId="0" fontId="5" fillId="12" borderId="0" xfId="0" applyFont="1" applyFill="1" applyAlignment="1">
      <alignment horizontal="left" vertical="center"/>
    </xf>
    <xf numFmtId="0" fontId="5" fillId="6" borderId="0" xfId="0" applyFont="1" applyFill="1" applyAlignment="1">
      <alignment horizontal="left" vertical="center"/>
    </xf>
    <xf numFmtId="166" fontId="5" fillId="11" borderId="7" xfId="3" applyNumberFormat="1" applyFont="1" applyFill="1" applyBorder="1" applyAlignment="1"/>
    <xf numFmtId="166" fontId="5" fillId="8" borderId="0" xfId="3" applyNumberFormat="1" applyFont="1" applyFill="1" applyBorder="1" applyAlignment="1"/>
    <xf numFmtId="0" fontId="17" fillId="0" borderId="0" xfId="0" applyFont="1"/>
    <xf numFmtId="0" fontId="19" fillId="0" borderId="0" xfId="0" applyFont="1" applyAlignment="1">
      <alignment horizontal="center" vertical="center" wrapText="1"/>
    </xf>
    <xf numFmtId="14" fontId="16" fillId="0" borderId="0" xfId="0" applyNumberFormat="1" applyFont="1"/>
    <xf numFmtId="0" fontId="16" fillId="0" borderId="0" xfId="0" applyFont="1"/>
    <xf numFmtId="0" fontId="18" fillId="0" borderId="0" xfId="0" applyFont="1"/>
    <xf numFmtId="14" fontId="16" fillId="0" borderId="0" xfId="0" applyNumberFormat="1" applyFont="1" applyAlignment="1">
      <alignment vertical="top" wrapText="1" indent="2"/>
    </xf>
    <xf numFmtId="10" fontId="16" fillId="0" borderId="0" xfId="0" applyNumberFormat="1" applyFont="1" applyAlignment="1">
      <alignment vertical="top" wrapText="1" indent="2"/>
    </xf>
    <xf numFmtId="10" fontId="16" fillId="0" borderId="0" xfId="0" applyNumberFormat="1" applyFont="1" applyAlignment="1">
      <alignment horizontal="right" vertical="center" wrapText="1"/>
    </xf>
    <xf numFmtId="0" fontId="5" fillId="0" borderId="0" xfId="0" applyFont="1" applyAlignment="1">
      <alignment vertical="center"/>
    </xf>
    <xf numFmtId="0" fontId="4" fillId="22" borderId="0" xfId="0" applyFont="1" applyFill="1" applyAlignment="1">
      <alignment horizontal="center" vertical="center" wrapText="1"/>
    </xf>
    <xf numFmtId="0" fontId="4" fillId="23" borderId="0" xfId="0" applyFont="1" applyFill="1" applyAlignment="1">
      <alignment horizontal="center" vertical="center" wrapText="1"/>
    </xf>
    <xf numFmtId="0" fontId="16" fillId="0" borderId="0" xfId="0" applyFont="1" applyAlignment="1">
      <alignment vertical="top" wrapText="1" indent="2"/>
    </xf>
    <xf numFmtId="0" fontId="21" fillId="0" borderId="0" xfId="0" applyFont="1" applyAlignment="1">
      <alignment horizontal="left" vertical="center" wrapText="1" readingOrder="1"/>
    </xf>
    <xf numFmtId="0" fontId="22" fillId="0" borderId="0" xfId="0" applyFont="1"/>
    <xf numFmtId="168" fontId="5" fillId="7" borderId="6" xfId="2" applyNumberFormat="1" applyFont="1" applyFill="1" applyBorder="1"/>
    <xf numFmtId="168" fontId="5" fillId="0" borderId="0" xfId="1" applyNumberFormat="1" applyFont="1" applyBorder="1"/>
    <xf numFmtId="168" fontId="5" fillId="3" borderId="0" xfId="2" applyNumberFormat="1" applyFont="1" applyFill="1" applyBorder="1"/>
    <xf numFmtId="168" fontId="5" fillId="0" borderId="13" xfId="1" applyNumberFormat="1" applyFont="1" applyBorder="1"/>
    <xf numFmtId="168" fontId="5" fillId="11" borderId="7" xfId="2" applyNumberFormat="1" applyFont="1" applyFill="1" applyBorder="1"/>
    <xf numFmtId="167" fontId="5" fillId="0" borderId="0" xfId="2" applyNumberFormat="1" applyFont="1" applyBorder="1"/>
    <xf numFmtId="167" fontId="5" fillId="0" borderId="13" xfId="2" applyNumberFormat="1" applyFont="1" applyBorder="1"/>
    <xf numFmtId="167" fontId="5" fillId="7" borderId="6" xfId="1" applyNumberFormat="1" applyFont="1" applyFill="1" applyBorder="1"/>
    <xf numFmtId="167" fontId="5" fillId="3" borderId="0" xfId="1" applyNumberFormat="1" applyFont="1" applyFill="1" applyBorder="1"/>
    <xf numFmtId="167" fontId="5" fillId="11" borderId="7" xfId="1" applyNumberFormat="1" applyFont="1" applyFill="1" applyBorder="1"/>
    <xf numFmtId="167" fontId="5" fillId="7" borderId="8" xfId="2" applyNumberFormat="1" applyFont="1" applyFill="1" applyBorder="1"/>
    <xf numFmtId="167" fontId="5" fillId="0" borderId="9" xfId="2" applyNumberFormat="1" applyFont="1" applyBorder="1"/>
    <xf numFmtId="167" fontId="5" fillId="3" borderId="9" xfId="2" applyNumberFormat="1" applyFont="1" applyFill="1" applyBorder="1"/>
    <xf numFmtId="167" fontId="5" fillId="0" borderId="18" xfId="2" applyNumberFormat="1" applyFont="1" applyBorder="1"/>
    <xf numFmtId="167" fontId="5" fillId="0" borderId="9" xfId="2" applyNumberFormat="1" applyFont="1" applyBorder="1" applyAlignment="1">
      <alignment horizontal="center" vertical="center"/>
    </xf>
    <xf numFmtId="167" fontId="5" fillId="11" borderId="10" xfId="2" applyNumberFormat="1" applyFont="1" applyFill="1" applyBorder="1" applyAlignment="1">
      <alignment horizontal="center" vertical="center"/>
    </xf>
    <xf numFmtId="167" fontId="5" fillId="0" borderId="9" xfId="2" applyNumberFormat="1" applyFont="1" applyFill="1" applyBorder="1"/>
    <xf numFmtId="167" fontId="5" fillId="0" borderId="18" xfId="2" applyNumberFormat="1" applyFont="1" applyFill="1" applyBorder="1"/>
    <xf numFmtId="167" fontId="5" fillId="11" borderId="10" xfId="2" applyNumberFormat="1" applyFont="1" applyFill="1" applyBorder="1"/>
    <xf numFmtId="167" fontId="5" fillId="0" borderId="0" xfId="0" applyNumberFormat="1" applyFont="1"/>
    <xf numFmtId="167" fontId="5" fillId="7" borderId="43" xfId="2" applyNumberFormat="1" applyFont="1" applyFill="1" applyBorder="1"/>
    <xf numFmtId="167" fontId="5" fillId="0" borderId="44" xfId="1" applyNumberFormat="1" applyFont="1" applyBorder="1"/>
    <xf numFmtId="167" fontId="5" fillId="3" borderId="44" xfId="2" applyNumberFormat="1" applyFont="1" applyFill="1" applyBorder="1"/>
    <xf numFmtId="167" fontId="5" fillId="0" borderId="42" xfId="1" applyNumberFormat="1" applyFont="1" applyBorder="1"/>
    <xf numFmtId="167" fontId="5" fillId="11" borderId="45" xfId="2" applyNumberFormat="1" applyFont="1" applyFill="1" applyBorder="1"/>
    <xf numFmtId="167" fontId="5" fillId="7" borderId="6" xfId="3" applyNumberFormat="1" applyFont="1" applyFill="1" applyBorder="1" applyAlignment="1"/>
    <xf numFmtId="167" fontId="5" fillId="14" borderId="6" xfId="3" applyNumberFormat="1" applyFont="1" applyFill="1" applyBorder="1" applyAlignment="1"/>
    <xf numFmtId="167" fontId="5" fillId="7" borderId="25" xfId="3" applyNumberFormat="1" applyFont="1" applyFill="1" applyBorder="1" applyAlignment="1"/>
    <xf numFmtId="167" fontId="5" fillId="8" borderId="8" xfId="3" applyNumberFormat="1" applyFont="1" applyFill="1" applyBorder="1" applyAlignment="1"/>
    <xf numFmtId="167" fontId="5" fillId="19" borderId="12" xfId="3" applyNumberFormat="1" applyFont="1" applyFill="1" applyBorder="1" applyAlignment="1"/>
    <xf numFmtId="167" fontId="5" fillId="18" borderId="12" xfId="3" applyNumberFormat="1" applyFont="1" applyFill="1" applyBorder="1" applyAlignment="1"/>
    <xf numFmtId="167" fontId="5" fillId="19" borderId="14" xfId="0" applyNumberFormat="1" applyFont="1" applyFill="1" applyBorder="1"/>
    <xf numFmtId="167" fontId="5" fillId="18" borderId="27" xfId="0" applyNumberFormat="1" applyFont="1" applyFill="1" applyBorder="1"/>
    <xf numFmtId="0" fontId="2" fillId="21" borderId="1" xfId="0" applyFont="1" applyFill="1" applyBorder="1" applyAlignment="1">
      <alignment horizontal="center" vertical="center"/>
    </xf>
    <xf numFmtId="0" fontId="2" fillId="21" borderId="2" xfId="0" applyFont="1" applyFill="1" applyBorder="1" applyAlignment="1">
      <alignment horizontal="center" vertical="center"/>
    </xf>
    <xf numFmtId="0" fontId="9" fillId="18" borderId="3" xfId="0" applyFont="1" applyFill="1" applyBorder="1" applyAlignment="1">
      <alignment horizontal="center" vertical="center"/>
    </xf>
    <xf numFmtId="0" fontId="9" fillId="18" borderId="5" xfId="0" applyFont="1" applyFill="1" applyBorder="1" applyAlignment="1">
      <alignment horizontal="center" vertical="center"/>
    </xf>
    <xf numFmtId="0" fontId="9" fillId="14" borderId="3" xfId="0" applyFont="1" applyFill="1" applyBorder="1" applyAlignment="1">
      <alignment horizontal="center" vertical="center"/>
    </xf>
    <xf numFmtId="0" fontId="9" fillId="14" borderId="5" xfId="0" applyFont="1" applyFill="1" applyBorder="1" applyAlignment="1">
      <alignment horizontal="center" vertical="center"/>
    </xf>
    <xf numFmtId="0" fontId="14" fillId="0" borderId="0" xfId="0" applyFont="1" applyAlignment="1">
      <alignment horizontal="left" vertical="center"/>
    </xf>
    <xf numFmtId="0" fontId="10" fillId="0" borderId="0" xfId="0" applyFont="1" applyAlignment="1">
      <alignment horizontal="left" vertical="center"/>
    </xf>
    <xf numFmtId="44" fontId="5" fillId="6" borderId="8" xfId="2" applyFont="1" applyFill="1" applyBorder="1" applyAlignment="1" applyProtection="1">
      <alignment horizontal="center" vertical="center"/>
      <protection locked="0"/>
    </xf>
    <xf numFmtId="44" fontId="5" fillId="6" borderId="10" xfId="2" applyFont="1" applyFill="1" applyBorder="1" applyAlignment="1" applyProtection="1">
      <alignment horizontal="center" vertical="center"/>
      <protection locked="0"/>
    </xf>
    <xf numFmtId="0" fontId="9" fillId="16" borderId="34" xfId="0" applyFont="1" applyFill="1" applyBorder="1" applyAlignment="1">
      <alignment horizontal="center" vertical="center"/>
    </xf>
    <xf numFmtId="0" fontId="9" fillId="16" borderId="41" xfId="0" applyFont="1" applyFill="1" applyBorder="1" applyAlignment="1">
      <alignment horizontal="center" vertical="center"/>
    </xf>
    <xf numFmtId="44" fontId="5" fillId="8" borderId="6" xfId="2" applyFont="1" applyFill="1" applyBorder="1" applyAlignment="1" applyProtection="1">
      <alignment horizontal="center" vertical="center"/>
    </xf>
    <xf numFmtId="44" fontId="5" fillId="8" borderId="7" xfId="2" applyFont="1" applyFill="1" applyBorder="1" applyAlignment="1" applyProtection="1">
      <alignment horizontal="center" vertical="center"/>
    </xf>
    <xf numFmtId="14" fontId="5" fillId="6" borderId="30" xfId="0" applyNumberFormat="1" applyFont="1" applyFill="1" applyBorder="1" applyAlignment="1" applyProtection="1">
      <alignment horizontal="center" vertical="center"/>
      <protection locked="0"/>
    </xf>
    <xf numFmtId="14" fontId="5" fillId="6" borderId="31" xfId="0" applyNumberFormat="1" applyFont="1" applyFill="1" applyBorder="1" applyAlignment="1" applyProtection="1">
      <alignment horizontal="center" vertical="center"/>
      <protection locked="0"/>
    </xf>
    <xf numFmtId="43" fontId="5" fillId="6" borderId="6" xfId="1" applyFont="1" applyFill="1" applyBorder="1" applyAlignment="1" applyProtection="1">
      <alignment horizontal="center" vertical="center"/>
      <protection locked="0"/>
    </xf>
    <xf numFmtId="43" fontId="5" fillId="6" borderId="7" xfId="1" applyFont="1" applyFill="1" applyBorder="1" applyAlignment="1" applyProtection="1">
      <alignment horizontal="center" vertical="center"/>
      <protection locked="0"/>
    </xf>
    <xf numFmtId="44" fontId="5" fillId="6" borderId="6" xfId="2" applyFont="1" applyFill="1" applyBorder="1" applyAlignment="1" applyProtection="1">
      <alignment horizontal="center" vertical="center"/>
      <protection locked="0"/>
    </xf>
    <xf numFmtId="44" fontId="5" fillId="6" borderId="7" xfId="2" applyFont="1" applyFill="1" applyBorder="1" applyAlignment="1" applyProtection="1">
      <alignment horizontal="center" vertical="center"/>
      <protection locked="0"/>
    </xf>
    <xf numFmtId="14" fontId="5" fillId="6" borderId="11" xfId="0" applyNumberFormat="1" applyFont="1" applyFill="1" applyBorder="1" applyAlignment="1" applyProtection="1">
      <alignment horizontal="center" vertical="center"/>
      <protection locked="0"/>
    </xf>
    <xf numFmtId="43" fontId="5" fillId="6" borderId="0" xfId="1" applyFont="1" applyFill="1" applyBorder="1" applyAlignment="1" applyProtection="1">
      <alignment horizontal="center" vertical="center"/>
      <protection locked="0"/>
    </xf>
    <xf numFmtId="44" fontId="5" fillId="6" borderId="0" xfId="2" applyFont="1" applyFill="1" applyBorder="1" applyAlignment="1" applyProtection="1">
      <alignment horizontal="center" vertical="center"/>
      <protection locked="0"/>
    </xf>
    <xf numFmtId="44" fontId="5" fillId="8" borderId="0" xfId="2" applyFont="1" applyFill="1" applyBorder="1" applyAlignment="1" applyProtection="1">
      <alignment horizontal="center" vertical="center"/>
    </xf>
    <xf numFmtId="44" fontId="5" fillId="6" borderId="9" xfId="2" applyFont="1" applyFill="1" applyBorder="1" applyAlignment="1" applyProtection="1">
      <alignment horizontal="center" vertical="center"/>
      <protection locked="0"/>
    </xf>
    <xf numFmtId="0" fontId="5" fillId="17" borderId="16" xfId="0" applyFont="1" applyFill="1" applyBorder="1" applyAlignment="1">
      <alignment horizontal="right" vertical="center"/>
    </xf>
    <xf numFmtId="0" fontId="5" fillId="17" borderId="29" xfId="0" applyFont="1" applyFill="1" applyBorder="1" applyAlignment="1">
      <alignment horizontal="right" vertical="center"/>
    </xf>
    <xf numFmtId="2" fontId="11" fillId="16" borderId="0" xfId="0" applyNumberFormat="1" applyFont="1" applyFill="1" applyAlignment="1">
      <alignment horizontal="center" vertical="center"/>
    </xf>
    <xf numFmtId="0" fontId="10" fillId="0" borderId="0" xfId="0" applyFont="1" applyAlignment="1">
      <alignment horizontal="left" vertical="center" wrapText="1"/>
    </xf>
    <xf numFmtId="0" fontId="15" fillId="0" borderId="0" xfId="0" quotePrefix="1" applyFont="1" applyAlignment="1">
      <alignment horizontal="left" vertical="center"/>
    </xf>
    <xf numFmtId="0" fontId="9" fillId="18" borderId="24" xfId="0" applyFont="1" applyFill="1" applyBorder="1" applyAlignment="1">
      <alignment horizontal="center" vertical="center"/>
    </xf>
    <xf numFmtId="0" fontId="9" fillId="14" borderId="4" xfId="0" applyFont="1" applyFill="1" applyBorder="1" applyAlignment="1">
      <alignment horizontal="center" vertical="center"/>
    </xf>
    <xf numFmtId="0" fontId="2" fillId="13" borderId="19" xfId="0" applyFont="1" applyFill="1" applyBorder="1" applyAlignment="1">
      <alignment horizontal="center" vertical="center"/>
    </xf>
    <xf numFmtId="0" fontId="2" fillId="13" borderId="20" xfId="0" applyFont="1" applyFill="1" applyBorder="1" applyAlignment="1">
      <alignment horizontal="center" vertical="center"/>
    </xf>
    <xf numFmtId="0" fontId="2" fillId="13" borderId="21" xfId="0" applyFont="1" applyFill="1" applyBorder="1" applyAlignment="1">
      <alignment horizontal="center" vertical="center"/>
    </xf>
    <xf numFmtId="14" fontId="6" fillId="0" borderId="0" xfId="0" applyNumberFormat="1" applyFont="1" applyAlignment="1">
      <alignment horizontal="center" vertical="top"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2265567</xdr:colOff>
      <xdr:row>0</xdr:row>
      <xdr:rowOff>647473</xdr:rowOff>
    </xdr:to>
    <xdr:pic>
      <xdr:nvPicPr>
        <xdr:cNvPr id="2" name="Picture 1">
          <a:extLst>
            <a:ext uri="{FF2B5EF4-FFF2-40B4-BE49-F238E27FC236}">
              <a16:creationId xmlns:a16="http://schemas.microsoft.com/office/drawing/2014/main" id="{B080162C-F8B6-4A28-BADC-589E5800778B}"/>
            </a:ext>
          </a:extLst>
        </xdr:cNvPr>
        <xdr:cNvPicPr>
          <a:picLocks noChangeAspect="1"/>
        </xdr:cNvPicPr>
      </xdr:nvPicPr>
      <xdr:blipFill>
        <a:blip xmlns:r="http://schemas.openxmlformats.org/officeDocument/2006/relationships" r:embed="rId1"/>
        <a:stretch>
          <a:fillRect/>
        </a:stretch>
      </xdr:blipFill>
      <xdr:spPr>
        <a:xfrm>
          <a:off x="0" y="0"/>
          <a:ext cx="2265567" cy="64747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39A79-5D8A-4A27-9397-7236E783529B}">
  <sheetPr>
    <tabColor theme="0" tint="-0.249977111117893"/>
  </sheetPr>
  <dimension ref="A1:V8"/>
  <sheetViews>
    <sheetView zoomScale="115" zoomScaleNormal="115" workbookViewId="0">
      <selection activeCell="A8" sqref="A8"/>
    </sheetView>
  </sheetViews>
  <sheetFormatPr defaultRowHeight="15"/>
  <cols>
    <col min="1" max="1" width="178.5703125" bestFit="1" customWidth="1"/>
  </cols>
  <sheetData>
    <row r="1" spans="1:22" ht="51.75" customHeight="1"/>
    <row r="2" spans="1:22" ht="6.75" customHeight="1"/>
    <row r="3" spans="1:22" ht="27.75">
      <c r="A3" s="126" t="s">
        <v>105</v>
      </c>
      <c r="B3" s="126"/>
      <c r="C3" s="126"/>
      <c r="D3" s="126"/>
      <c r="E3" s="126"/>
      <c r="F3" s="126"/>
      <c r="G3" s="126"/>
      <c r="H3" s="126"/>
      <c r="I3" s="126"/>
      <c r="J3" s="126"/>
      <c r="K3" s="126"/>
      <c r="L3" s="126"/>
      <c r="M3" s="126"/>
      <c r="N3" s="126"/>
      <c r="O3" s="126"/>
      <c r="P3" s="126"/>
      <c r="Q3" s="126"/>
      <c r="R3" s="126"/>
      <c r="S3" s="126"/>
      <c r="T3" s="126"/>
      <c r="U3" s="126"/>
      <c r="V3" s="126"/>
    </row>
    <row r="4" spans="1:22" ht="24.75" customHeight="1">
      <c r="A4" s="125" t="s">
        <v>108</v>
      </c>
    </row>
    <row r="5" spans="1:22" ht="69.75" customHeight="1">
      <c r="A5" s="125" t="s">
        <v>107</v>
      </c>
    </row>
    <row r="6" spans="1:22" ht="69.75" customHeight="1">
      <c r="A6" s="125" t="s">
        <v>106</v>
      </c>
    </row>
    <row r="7" spans="1:22" ht="6.75" customHeight="1">
      <c r="A7" s="125"/>
    </row>
    <row r="8" spans="1:22" ht="24.75" customHeight="1">
      <c r="A8" s="125" t="s">
        <v>109</v>
      </c>
    </row>
  </sheetData>
  <sheetProtection algorithmName="SHA-512" hashValue="Aie/oSPE9vaw7WlusH8OkVZS41EJtYmkdIPaCf4NDjeklxcnDz84gYArTSoSUhOzXoJ7gHUAvfTvwFK+UFe00A==" saltValue="5CduPTU7Kw9/LeJoa1BUO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9D3E6-4402-474A-B9D6-BFC01C694FE4}">
  <sheetPr>
    <tabColor theme="4"/>
  </sheetPr>
  <dimension ref="A1:BJ47"/>
  <sheetViews>
    <sheetView tabSelected="1" zoomScale="110" zoomScaleNormal="110" workbookViewId="0">
      <selection activeCell="C18" sqref="C18:D18"/>
    </sheetView>
  </sheetViews>
  <sheetFormatPr defaultRowHeight="15"/>
  <cols>
    <col min="1" max="1" width="47.5703125" customWidth="1"/>
    <col min="2" max="2" width="21" style="56" customWidth="1"/>
    <col min="3" max="3" width="10.7109375" customWidth="1"/>
    <col min="4" max="4" width="14.42578125" customWidth="1"/>
    <col min="5" max="5" width="10.7109375" customWidth="1"/>
    <col min="6" max="6" width="14.42578125" customWidth="1"/>
    <col min="7" max="7" width="10.7109375" customWidth="1"/>
    <col min="8" max="8" width="14.42578125" customWidth="1"/>
    <col min="9" max="9" width="10.7109375" customWidth="1"/>
    <col min="10" max="10" width="14.42578125" customWidth="1"/>
    <col min="11" max="11" width="10.7109375" customWidth="1"/>
    <col min="12" max="12" width="14.42578125" customWidth="1"/>
    <col min="13" max="13" width="10.7109375" customWidth="1"/>
    <col min="14" max="14" width="14.42578125" customWidth="1"/>
    <col min="15" max="15" width="10.7109375" customWidth="1"/>
    <col min="16" max="16" width="14.42578125" customWidth="1"/>
    <col min="17" max="17" width="10.7109375" customWidth="1"/>
    <col min="18" max="18" width="14.42578125" customWidth="1"/>
    <col min="19" max="19" width="10.7109375" customWidth="1"/>
    <col min="20" max="20" width="14.42578125" customWidth="1"/>
    <col min="21" max="21" width="10.7109375" customWidth="1"/>
    <col min="22" max="22" width="14.42578125" customWidth="1"/>
    <col min="23" max="23" width="15.7109375" customWidth="1"/>
    <col min="24" max="58" width="12.85546875" customWidth="1"/>
  </cols>
  <sheetData>
    <row r="1" spans="1:29" ht="33.75" customHeight="1">
      <c r="A1" s="187" t="s">
        <v>59</v>
      </c>
      <c r="B1" s="187"/>
      <c r="C1" s="187"/>
      <c r="D1" s="187"/>
      <c r="E1" s="187"/>
      <c r="F1" s="187"/>
      <c r="G1" s="187"/>
      <c r="H1" s="187"/>
      <c r="I1" s="187"/>
      <c r="J1" s="187"/>
      <c r="K1" s="187"/>
      <c r="L1" s="187"/>
      <c r="M1" s="187"/>
      <c r="N1" s="187"/>
      <c r="O1" s="187"/>
      <c r="P1" s="187"/>
      <c r="Q1" s="187"/>
      <c r="R1" s="187"/>
      <c r="S1" s="187"/>
      <c r="T1" s="187"/>
      <c r="U1" s="187"/>
      <c r="V1" s="187"/>
      <c r="W1" s="55"/>
      <c r="X1" s="55"/>
      <c r="Y1" s="55"/>
      <c r="Z1" s="55"/>
      <c r="AA1" s="55"/>
      <c r="AB1" s="55"/>
      <c r="AC1" s="55"/>
    </row>
    <row r="3" spans="1:29" ht="18.75">
      <c r="A3" s="188" t="s">
        <v>69</v>
      </c>
      <c r="B3" s="188"/>
      <c r="C3" s="188"/>
      <c r="D3" s="188"/>
      <c r="E3" s="188"/>
      <c r="F3" s="188"/>
      <c r="G3" s="188"/>
      <c r="H3" s="188"/>
      <c r="I3" s="167" t="s">
        <v>68</v>
      </c>
      <c r="J3" s="167"/>
      <c r="K3" s="167"/>
      <c r="L3" s="167"/>
      <c r="M3" s="57"/>
      <c r="N3" s="57"/>
      <c r="O3" s="57"/>
      <c r="P3" s="57"/>
      <c r="Q3" s="57"/>
      <c r="R3" s="57"/>
      <c r="S3" s="57"/>
      <c r="T3" s="58"/>
      <c r="U3" s="58"/>
      <c r="V3" s="58"/>
      <c r="W3" s="59"/>
    </row>
    <row r="4" spans="1:29" ht="18">
      <c r="A4" s="189" t="s">
        <v>86</v>
      </c>
      <c r="B4" s="189"/>
      <c r="C4" s="189"/>
      <c r="D4" s="189"/>
      <c r="E4" s="189"/>
      <c r="F4" s="189"/>
      <c r="G4" s="189"/>
      <c r="H4" s="189"/>
      <c r="I4" s="166" t="s">
        <v>70</v>
      </c>
      <c r="J4" s="166"/>
      <c r="K4" s="166"/>
      <c r="L4" s="166"/>
      <c r="M4" s="61"/>
      <c r="N4" s="61"/>
      <c r="O4" s="61"/>
      <c r="P4" s="61"/>
      <c r="Q4" s="61"/>
      <c r="R4" s="61"/>
      <c r="S4" s="61"/>
      <c r="T4" s="62"/>
      <c r="U4" s="62"/>
      <c r="V4" s="62"/>
      <c r="W4" s="59"/>
    </row>
    <row r="5" spans="1:29" ht="18">
      <c r="A5" s="189" t="s">
        <v>99</v>
      </c>
      <c r="B5" s="189"/>
      <c r="C5" s="189"/>
      <c r="D5" s="189"/>
      <c r="E5" s="189"/>
      <c r="F5" s="189"/>
      <c r="G5" s="189"/>
      <c r="H5" s="189"/>
      <c r="I5" s="166" t="s">
        <v>71</v>
      </c>
      <c r="J5" s="166"/>
      <c r="K5" s="166"/>
      <c r="L5" s="166"/>
      <c r="M5" s="63"/>
      <c r="N5" s="63"/>
      <c r="O5" s="63"/>
      <c r="P5" s="63"/>
      <c r="Q5" s="64"/>
      <c r="R5" s="63"/>
      <c r="S5" s="63"/>
      <c r="T5" s="62"/>
      <c r="U5" s="62"/>
      <c r="V5" s="65"/>
      <c r="W5" s="59"/>
    </row>
    <row r="6" spans="1:29" ht="18">
      <c r="A6" s="189" t="s">
        <v>79</v>
      </c>
      <c r="B6" s="189"/>
      <c r="C6" s="189"/>
      <c r="D6" s="189"/>
      <c r="E6" s="189"/>
      <c r="F6" s="189"/>
      <c r="G6" s="189"/>
      <c r="H6" s="189"/>
      <c r="I6" s="166" t="s">
        <v>73</v>
      </c>
      <c r="J6" s="166"/>
      <c r="K6" s="166"/>
      <c r="L6" s="166"/>
      <c r="M6" s="61"/>
      <c r="N6" s="61"/>
      <c r="O6" s="61"/>
      <c r="P6" s="61"/>
      <c r="Q6" s="61"/>
      <c r="R6" s="61"/>
      <c r="S6" s="61"/>
      <c r="T6" s="62"/>
      <c r="U6" s="62"/>
      <c r="V6" s="62"/>
      <c r="W6" s="59"/>
    </row>
    <row r="7" spans="1:29" ht="18">
      <c r="A7" s="189" t="s">
        <v>80</v>
      </c>
      <c r="B7" s="189"/>
      <c r="C7" s="189"/>
      <c r="D7" s="189"/>
      <c r="E7" s="189"/>
      <c r="F7" s="189"/>
      <c r="G7" s="189"/>
      <c r="H7" s="189"/>
      <c r="I7" s="166" t="s">
        <v>74</v>
      </c>
      <c r="J7" s="166"/>
      <c r="K7" s="166"/>
      <c r="L7" s="166"/>
      <c r="M7" s="61"/>
      <c r="N7" s="61"/>
      <c r="O7" s="61"/>
      <c r="P7" s="61"/>
      <c r="Q7" s="61"/>
      <c r="R7" s="61"/>
      <c r="S7" s="61"/>
      <c r="T7" s="62"/>
      <c r="U7" s="62"/>
      <c r="V7" s="62"/>
      <c r="W7" s="59"/>
    </row>
    <row r="8" spans="1:29" ht="18">
      <c r="A8" s="189" t="s">
        <v>85</v>
      </c>
      <c r="B8" s="189"/>
      <c r="C8" s="189"/>
      <c r="D8" s="189"/>
      <c r="E8" s="189"/>
      <c r="F8" s="189"/>
      <c r="G8" s="189"/>
      <c r="H8" s="189"/>
      <c r="I8" s="166" t="s">
        <v>75</v>
      </c>
      <c r="J8" s="166"/>
      <c r="K8" s="166"/>
      <c r="L8" s="166"/>
      <c r="M8" s="63"/>
      <c r="N8" s="63"/>
      <c r="O8" s="63"/>
      <c r="P8" s="63"/>
      <c r="Q8" s="64"/>
      <c r="R8" s="63"/>
      <c r="S8" s="63"/>
      <c r="T8" s="62"/>
      <c r="U8" s="62"/>
      <c r="V8" s="62"/>
      <c r="W8" s="59"/>
    </row>
    <row r="9" spans="1:29" ht="18">
      <c r="A9" s="189"/>
      <c r="B9" s="189"/>
      <c r="C9" s="189"/>
      <c r="D9" s="189"/>
      <c r="E9" s="189"/>
      <c r="F9" s="189"/>
      <c r="G9" s="189"/>
      <c r="H9" s="189"/>
      <c r="I9" s="166" t="s">
        <v>72</v>
      </c>
      <c r="J9" s="166"/>
      <c r="K9" s="166"/>
      <c r="L9" s="166"/>
      <c r="M9" s="63"/>
      <c r="N9" s="63"/>
      <c r="O9" s="63"/>
      <c r="P9" s="63"/>
      <c r="Q9" s="64"/>
      <c r="R9" s="63"/>
      <c r="S9" s="63"/>
      <c r="T9" s="62"/>
      <c r="U9" s="62"/>
      <c r="V9" s="62"/>
      <c r="W9" s="59"/>
    </row>
    <row r="10" spans="1:29" ht="18">
      <c r="A10" s="189" t="s">
        <v>100</v>
      </c>
      <c r="B10" s="189"/>
      <c r="C10" s="189"/>
      <c r="D10" s="189"/>
      <c r="E10" s="189"/>
      <c r="F10" s="189"/>
      <c r="G10" s="189"/>
      <c r="H10" s="189"/>
      <c r="I10" s="166" t="s">
        <v>76</v>
      </c>
      <c r="J10" s="166"/>
      <c r="K10" s="166"/>
      <c r="L10" s="166"/>
      <c r="M10" s="61"/>
      <c r="N10" s="61"/>
      <c r="O10" s="61"/>
      <c r="P10" s="61"/>
      <c r="Q10" s="61"/>
      <c r="R10" s="61"/>
      <c r="S10" s="61"/>
      <c r="T10" s="62"/>
      <c r="U10" s="62"/>
      <c r="V10" s="62"/>
      <c r="W10" s="59"/>
    </row>
    <row r="11" spans="1:29" ht="18">
      <c r="A11" s="60" t="s">
        <v>103</v>
      </c>
      <c r="B11" s="60"/>
      <c r="C11" s="60"/>
      <c r="D11" s="60"/>
      <c r="E11" s="60"/>
      <c r="F11" s="60"/>
      <c r="G11" s="60"/>
      <c r="H11" s="60"/>
      <c r="I11" s="166" t="s">
        <v>77</v>
      </c>
      <c r="J11" s="166"/>
      <c r="K11" s="166"/>
      <c r="L11" s="166"/>
      <c r="M11" s="61"/>
      <c r="N11" s="61"/>
      <c r="O11" s="61"/>
      <c r="P11" s="61"/>
      <c r="Q11" s="61"/>
      <c r="R11" s="61"/>
      <c r="S11" s="61"/>
      <c r="T11" s="62"/>
      <c r="U11" s="62"/>
      <c r="V11" s="62"/>
      <c r="W11" s="59"/>
    </row>
    <row r="12" spans="1:29" ht="18">
      <c r="A12" s="189" t="s">
        <v>104</v>
      </c>
      <c r="B12" s="189"/>
      <c r="C12" s="189"/>
      <c r="D12" s="189"/>
      <c r="E12" s="189"/>
      <c r="F12" s="189"/>
      <c r="G12" s="189"/>
      <c r="H12" s="189"/>
      <c r="I12" s="166" t="s">
        <v>78</v>
      </c>
      <c r="J12" s="166"/>
      <c r="K12" s="166"/>
      <c r="L12" s="166"/>
      <c r="M12" s="61"/>
      <c r="N12" s="61"/>
      <c r="O12" s="61"/>
      <c r="P12" s="61"/>
      <c r="Q12" s="61"/>
      <c r="R12" s="61"/>
      <c r="S12" s="61"/>
      <c r="T12" s="62"/>
      <c r="U12" s="62"/>
      <c r="V12" s="62"/>
      <c r="W12" s="59"/>
    </row>
    <row r="14" spans="1:29" ht="15.75" thickBot="1">
      <c r="A14" s="67" t="s">
        <v>60</v>
      </c>
      <c r="B14" s="66"/>
      <c r="C14" s="101"/>
      <c r="D14" s="101"/>
      <c r="E14" s="16"/>
      <c r="F14" s="16"/>
      <c r="G14" s="68"/>
      <c r="H14" s="68"/>
      <c r="I14" s="68"/>
      <c r="J14" s="68"/>
      <c r="K14" s="68"/>
      <c r="L14" s="68"/>
      <c r="M14" s="69"/>
      <c r="N14" s="69"/>
      <c r="O14" s="16"/>
      <c r="P14" s="16"/>
      <c r="Q14" s="185" t="s">
        <v>24</v>
      </c>
      <c r="R14" s="185"/>
      <c r="S14" s="185"/>
      <c r="T14" s="185"/>
      <c r="U14" s="185"/>
      <c r="V14" s="185"/>
      <c r="W14" s="186"/>
      <c r="X14" s="70"/>
      <c r="Y14" s="70"/>
      <c r="Z14" s="70"/>
    </row>
    <row r="15" spans="1:29" ht="15.75" thickBot="1">
      <c r="A15" s="71" t="s">
        <v>21</v>
      </c>
      <c r="B15" s="72"/>
      <c r="C15" s="160">
        <v>1</v>
      </c>
      <c r="D15" s="161"/>
      <c r="E15" s="160">
        <v>2</v>
      </c>
      <c r="F15" s="161"/>
      <c r="G15" s="160">
        <v>3</v>
      </c>
      <c r="H15" s="161"/>
      <c r="I15" s="160">
        <v>4</v>
      </c>
      <c r="J15" s="161"/>
      <c r="K15" s="160">
        <v>5</v>
      </c>
      <c r="L15" s="161"/>
      <c r="M15" s="160">
        <v>6</v>
      </c>
      <c r="N15" s="161"/>
      <c r="O15" s="160">
        <v>7</v>
      </c>
      <c r="P15" s="161"/>
      <c r="Q15" s="160">
        <v>8</v>
      </c>
      <c r="R15" s="161"/>
      <c r="S15" s="160">
        <v>9</v>
      </c>
      <c r="T15" s="161"/>
      <c r="U15" s="160">
        <v>10</v>
      </c>
      <c r="V15" s="161"/>
      <c r="W15" s="170" t="s">
        <v>0</v>
      </c>
      <c r="X15" s="70"/>
      <c r="Y15" s="70"/>
      <c r="Z15" s="70"/>
    </row>
    <row r="16" spans="1:29">
      <c r="A16" s="73" t="s">
        <v>66</v>
      </c>
      <c r="B16" s="74"/>
      <c r="C16" s="164" t="s">
        <v>37</v>
      </c>
      <c r="D16" s="165"/>
      <c r="E16" s="164" t="s">
        <v>37</v>
      </c>
      <c r="F16" s="165"/>
      <c r="G16" s="164" t="s">
        <v>37</v>
      </c>
      <c r="H16" s="165"/>
      <c r="I16" s="164" t="s">
        <v>37</v>
      </c>
      <c r="J16" s="165"/>
      <c r="K16" s="164" t="s">
        <v>37</v>
      </c>
      <c r="L16" s="165"/>
      <c r="M16" s="164" t="s">
        <v>37</v>
      </c>
      <c r="N16" s="165"/>
      <c r="O16" s="164" t="s">
        <v>37</v>
      </c>
      <c r="P16" s="165"/>
      <c r="Q16" s="164" t="s">
        <v>37</v>
      </c>
      <c r="R16" s="165"/>
      <c r="S16" s="164" t="s">
        <v>37</v>
      </c>
      <c r="T16" s="165"/>
      <c r="U16" s="164" t="s">
        <v>37</v>
      </c>
      <c r="V16" s="165"/>
      <c r="W16" s="171"/>
      <c r="X16" s="70"/>
      <c r="Y16" s="70"/>
      <c r="Z16" s="70"/>
    </row>
    <row r="17" spans="1:50">
      <c r="A17" s="75" t="s">
        <v>22</v>
      </c>
      <c r="B17" s="76" t="s">
        <v>61</v>
      </c>
      <c r="C17" s="174">
        <v>44013</v>
      </c>
      <c r="D17" s="180"/>
      <c r="E17" s="174">
        <v>38899</v>
      </c>
      <c r="F17" s="175"/>
      <c r="G17" s="174"/>
      <c r="H17" s="175"/>
      <c r="I17" s="174"/>
      <c r="J17" s="175"/>
      <c r="K17" s="174"/>
      <c r="L17" s="175"/>
      <c r="M17" s="174"/>
      <c r="N17" s="175"/>
      <c r="O17" s="174"/>
      <c r="P17" s="175"/>
      <c r="Q17" s="174"/>
      <c r="R17" s="175"/>
      <c r="S17" s="174"/>
      <c r="T17" s="175"/>
      <c r="U17" s="174"/>
      <c r="V17" s="175"/>
      <c r="W17" s="77"/>
      <c r="X17" s="70"/>
      <c r="Y17" s="70"/>
      <c r="Z17" s="70"/>
    </row>
    <row r="18" spans="1:50">
      <c r="A18" s="75" t="s">
        <v>23</v>
      </c>
      <c r="B18" s="76" t="s">
        <v>62</v>
      </c>
      <c r="C18" s="176">
        <v>1000</v>
      </c>
      <c r="D18" s="181"/>
      <c r="E18" s="176">
        <v>2000</v>
      </c>
      <c r="F18" s="177"/>
      <c r="G18" s="176"/>
      <c r="H18" s="177"/>
      <c r="I18" s="176"/>
      <c r="J18" s="177"/>
      <c r="K18" s="176"/>
      <c r="L18" s="177"/>
      <c r="M18" s="176"/>
      <c r="N18" s="177"/>
      <c r="O18" s="176"/>
      <c r="P18" s="177"/>
      <c r="Q18" s="176"/>
      <c r="R18" s="177"/>
      <c r="S18" s="176"/>
      <c r="T18" s="177"/>
      <c r="U18" s="176"/>
      <c r="V18" s="177"/>
      <c r="W18" s="78">
        <f>SUM(C18:U18)</f>
        <v>3000</v>
      </c>
      <c r="X18" s="70"/>
      <c r="Y18" s="70"/>
      <c r="Z18" s="70"/>
    </row>
    <row r="19" spans="1:50">
      <c r="A19" s="75" t="s">
        <v>51</v>
      </c>
      <c r="B19" s="76" t="s">
        <v>65</v>
      </c>
      <c r="C19" s="178">
        <v>2000</v>
      </c>
      <c r="D19" s="182"/>
      <c r="E19" s="178">
        <v>4000</v>
      </c>
      <c r="F19" s="179"/>
      <c r="G19" s="178"/>
      <c r="H19" s="179"/>
      <c r="I19" s="178"/>
      <c r="J19" s="179"/>
      <c r="K19" s="178"/>
      <c r="L19" s="179"/>
      <c r="M19" s="178"/>
      <c r="N19" s="179"/>
      <c r="O19" s="178"/>
      <c r="P19" s="179"/>
      <c r="Q19" s="178"/>
      <c r="R19" s="179"/>
      <c r="S19" s="178"/>
      <c r="T19" s="179"/>
      <c r="U19" s="178"/>
      <c r="V19" s="179"/>
      <c r="W19" s="79">
        <f>SUM(C19:U19)</f>
        <v>6000</v>
      </c>
      <c r="X19" s="70"/>
      <c r="Y19" s="70"/>
      <c r="Z19" s="70"/>
    </row>
    <row r="20" spans="1:50">
      <c r="A20" s="75" t="s">
        <v>67</v>
      </c>
      <c r="B20" s="76" t="s">
        <v>81</v>
      </c>
      <c r="C20" s="172">
        <f>IFERROR(C19/C18,"")</f>
        <v>2</v>
      </c>
      <c r="D20" s="183"/>
      <c r="E20" s="172">
        <f>IFERROR(E19/E18,"")</f>
        <v>2</v>
      </c>
      <c r="F20" s="173"/>
      <c r="G20" s="172" t="str">
        <f>IFERROR(G19/G18,"")</f>
        <v/>
      </c>
      <c r="H20" s="173"/>
      <c r="I20" s="172" t="str">
        <f>IFERROR(I19/I18,"")</f>
        <v/>
      </c>
      <c r="J20" s="173"/>
      <c r="K20" s="172" t="str">
        <f>IFERROR(K19/K18,"")</f>
        <v/>
      </c>
      <c r="L20" s="173"/>
      <c r="M20" s="172" t="str">
        <f>IFERROR(M19/M18,"")</f>
        <v/>
      </c>
      <c r="N20" s="173"/>
      <c r="O20" s="172" t="str">
        <f>IFERROR(O19/O18,"")</f>
        <v/>
      </c>
      <c r="P20" s="173"/>
      <c r="Q20" s="172" t="str">
        <f>IFERROR(Q19/Q18,"")</f>
        <v/>
      </c>
      <c r="R20" s="173"/>
      <c r="S20" s="172" t="str">
        <f>IFERROR(S19/S18,"")</f>
        <v/>
      </c>
      <c r="T20" s="173"/>
      <c r="U20" s="172" t="str">
        <f>IFERROR(U19/U18,"")</f>
        <v/>
      </c>
      <c r="V20" s="173"/>
      <c r="W20" s="79"/>
      <c r="X20" s="70"/>
      <c r="Y20" s="70"/>
      <c r="Z20" s="70"/>
    </row>
    <row r="21" spans="1:50" ht="15.75" thickBot="1">
      <c r="A21" s="80" t="s">
        <v>48</v>
      </c>
      <c r="B21" s="81" t="s">
        <v>82</v>
      </c>
      <c r="C21" s="168">
        <v>3000</v>
      </c>
      <c r="D21" s="184"/>
      <c r="E21" s="168">
        <v>6000</v>
      </c>
      <c r="F21" s="169"/>
      <c r="G21" s="168"/>
      <c r="H21" s="169"/>
      <c r="I21" s="168"/>
      <c r="J21" s="169"/>
      <c r="K21" s="168"/>
      <c r="L21" s="169"/>
      <c r="M21" s="168"/>
      <c r="N21" s="169"/>
      <c r="O21" s="168"/>
      <c r="P21" s="169"/>
      <c r="Q21" s="168"/>
      <c r="R21" s="169"/>
      <c r="S21" s="168"/>
      <c r="T21" s="169"/>
      <c r="U21" s="168"/>
      <c r="V21" s="169"/>
      <c r="W21" s="82">
        <f>SUM(C21:U21)</f>
        <v>9000</v>
      </c>
      <c r="X21" s="70"/>
      <c r="Y21" s="70"/>
      <c r="Z21" s="70"/>
    </row>
    <row r="24" spans="1:50" ht="15.75" thickBot="1">
      <c r="A24" s="67" t="s">
        <v>101</v>
      </c>
      <c r="B24" s="67"/>
      <c r="C24" s="16"/>
      <c r="D24" s="16"/>
      <c r="E24" s="16"/>
      <c r="F24" s="16"/>
      <c r="G24" s="16"/>
      <c r="H24" s="16"/>
      <c r="I24" s="16"/>
      <c r="J24" s="16"/>
      <c r="K24" s="16"/>
      <c r="L24" s="16"/>
      <c r="M24" s="16"/>
      <c r="N24" s="16"/>
      <c r="O24" s="16"/>
      <c r="P24" s="16"/>
      <c r="Q24" s="16"/>
      <c r="R24" s="16"/>
      <c r="S24" s="16"/>
      <c r="T24" s="16"/>
      <c r="U24" s="16"/>
      <c r="V24" s="16"/>
      <c r="W24" s="16"/>
    </row>
    <row r="25" spans="1:50" ht="15.75" thickBot="1">
      <c r="A25" s="71" t="s">
        <v>21</v>
      </c>
      <c r="B25" s="72"/>
      <c r="C25" s="160">
        <v>1</v>
      </c>
      <c r="D25" s="161"/>
      <c r="E25" s="160">
        <v>2</v>
      </c>
      <c r="F25" s="161"/>
      <c r="G25" s="160">
        <v>3</v>
      </c>
      <c r="H25" s="161"/>
      <c r="I25" s="160">
        <v>4</v>
      </c>
      <c r="J25" s="161"/>
      <c r="K25" s="160">
        <v>5</v>
      </c>
      <c r="L25" s="161"/>
      <c r="M25" s="160">
        <v>6</v>
      </c>
      <c r="N25" s="161"/>
      <c r="O25" s="160">
        <v>7</v>
      </c>
      <c r="P25" s="161"/>
      <c r="Q25" s="160">
        <v>8</v>
      </c>
      <c r="R25" s="161"/>
      <c r="S25" s="160">
        <v>9</v>
      </c>
      <c r="T25" s="161"/>
      <c r="U25" s="160">
        <v>10</v>
      </c>
      <c r="V25" s="161"/>
    </row>
    <row r="26" spans="1:50">
      <c r="A26" s="73" t="s">
        <v>66</v>
      </c>
      <c r="B26" s="74"/>
      <c r="C26" s="164" t="s">
        <v>35</v>
      </c>
      <c r="D26" s="165"/>
      <c r="E26" s="164" t="s">
        <v>35</v>
      </c>
      <c r="F26" s="165"/>
      <c r="G26" s="164" t="s">
        <v>35</v>
      </c>
      <c r="H26" s="165"/>
      <c r="I26" s="164" t="s">
        <v>35</v>
      </c>
      <c r="J26" s="165"/>
      <c r="K26" s="164" t="s">
        <v>35</v>
      </c>
      <c r="L26" s="165"/>
      <c r="M26" s="164" t="s">
        <v>35</v>
      </c>
      <c r="N26" s="165"/>
      <c r="O26" s="164" t="s">
        <v>35</v>
      </c>
      <c r="P26" s="165"/>
      <c r="Q26" s="164" t="s">
        <v>35</v>
      </c>
      <c r="R26" s="165"/>
      <c r="S26" s="164" t="s">
        <v>35</v>
      </c>
      <c r="T26" s="165"/>
      <c r="U26" s="164" t="s">
        <v>35</v>
      </c>
      <c r="V26" s="165"/>
      <c r="AX26" s="16"/>
    </row>
    <row r="27" spans="1:50">
      <c r="A27" s="83" t="s">
        <v>53</v>
      </c>
      <c r="B27" s="84" t="s">
        <v>63</v>
      </c>
      <c r="C27" s="85">
        <f>IFERROR('2023 Calculator'!C14,"")</f>
        <v>0.76849999999999996</v>
      </c>
      <c r="D27" s="86">
        <f>IFERROR('2023 Calculator'!B14,"")</f>
        <v>1537</v>
      </c>
      <c r="E27" s="85" t="str">
        <f>IFERROR('2023 Calculator'!I14,"")</f>
        <v/>
      </c>
      <c r="F27" s="86" t="str">
        <f>IFERROR('2023 Calculator'!H14,"")</f>
        <v/>
      </c>
      <c r="G27" s="85" t="str">
        <f>IFERROR('2023 Calculator'!O14,"")</f>
        <v/>
      </c>
      <c r="H27" s="86" t="str">
        <f>IFERROR('2023 Calculator'!N14,"")</f>
        <v/>
      </c>
      <c r="I27" s="85" t="str">
        <f>IFERROR('2023 Calculator'!U14,"")</f>
        <v/>
      </c>
      <c r="J27" s="86" t="str">
        <f>IFERROR('2023 Calculator'!T14,"")</f>
        <v/>
      </c>
      <c r="K27" s="85" t="str">
        <f>IFERROR('2023 Calculator'!AA14,"")</f>
        <v/>
      </c>
      <c r="L27" s="86" t="str">
        <f>IFERROR('2023 Calculator'!Z14,"")</f>
        <v/>
      </c>
      <c r="M27" s="85" t="str">
        <f>IFERROR('2023 Calculator'!AG14,"")</f>
        <v/>
      </c>
      <c r="N27" s="86" t="str">
        <f>IFERROR('2023 Calculator'!AF14,"")</f>
        <v/>
      </c>
      <c r="O27" s="85" t="str">
        <f>IFERROR('2023 Calculator'!AM14,"")</f>
        <v/>
      </c>
      <c r="P27" s="86" t="str">
        <f>IFERROR('2023 Calculator'!AL14,"")</f>
        <v/>
      </c>
      <c r="Q27" s="85" t="str">
        <f>IFERROR('2023 Calculator'!AS14,"")</f>
        <v/>
      </c>
      <c r="R27" s="86" t="str">
        <f>IFERROR('2023 Calculator'!AR14,"")</f>
        <v/>
      </c>
      <c r="S27" s="85" t="str">
        <f>IFERROR('2023 Calculator'!AY14,"")</f>
        <v/>
      </c>
      <c r="T27" s="86" t="str">
        <f>IFERROR('2023 Calculator'!AX14,"")</f>
        <v/>
      </c>
      <c r="U27" s="85" t="str">
        <f>IFERROR('2023 Calculator'!BE14,"")</f>
        <v/>
      </c>
      <c r="V27" s="86" t="str">
        <f>IFERROR('2023 Calculator'!BD14,"")</f>
        <v/>
      </c>
    </row>
    <row r="28" spans="1:50">
      <c r="A28" s="87" t="s">
        <v>54</v>
      </c>
      <c r="B28" s="88" t="s">
        <v>83</v>
      </c>
      <c r="C28" s="89">
        <f>IFERROR('2023 Calculator'!C15,"")</f>
        <v>0.78995792615717841</v>
      </c>
      <c r="D28" s="90">
        <f>IFERROR('2023 Calculator'!B15,"")</f>
        <v>2369.8737784715349</v>
      </c>
      <c r="E28" s="89" t="str">
        <f>IFERROR('2023 Calculator'!I15,"")</f>
        <v/>
      </c>
      <c r="F28" s="90" t="str">
        <f>IFERROR('2023 Calculator'!H15,"")</f>
        <v/>
      </c>
      <c r="G28" s="89" t="str">
        <f>IFERROR('2023 Calculator'!O15,"")</f>
        <v/>
      </c>
      <c r="H28" s="90" t="str">
        <f>IFERROR('2023 Calculator'!N15,"")</f>
        <v/>
      </c>
      <c r="I28" s="89" t="str">
        <f>IFERROR('2023 Calculator'!U15,"")</f>
        <v/>
      </c>
      <c r="J28" s="90" t="str">
        <f>IFERROR('2023 Calculator'!T15,"")</f>
        <v/>
      </c>
      <c r="K28" s="89" t="str">
        <f>IFERROR('2023 Calculator'!AA15,"")</f>
        <v/>
      </c>
      <c r="L28" s="90" t="str">
        <f>IFERROR('2023 Calculator'!Z15,"")</f>
        <v/>
      </c>
      <c r="M28" s="89" t="str">
        <f>IFERROR('2023 Calculator'!AG15,"")</f>
        <v/>
      </c>
      <c r="N28" s="90" t="str">
        <f>IFERROR('2023 Calculator'!AF15,"")</f>
        <v/>
      </c>
      <c r="O28" s="89" t="str">
        <f>IFERROR('2023 Calculator'!AM15,"")</f>
        <v/>
      </c>
      <c r="P28" s="90" t="str">
        <f>IFERROR('2023 Calculator'!AL15,"")</f>
        <v/>
      </c>
      <c r="Q28" s="89" t="str">
        <f>IFERROR('2023 Calculator'!AS15,"")</f>
        <v/>
      </c>
      <c r="R28" s="90" t="str">
        <f>IFERROR('2023 Calculator'!AR15,"")</f>
        <v/>
      </c>
      <c r="S28" s="89" t="str">
        <f>IFERROR('2023 Calculator'!AY15,"")</f>
        <v/>
      </c>
      <c r="T28" s="90" t="str">
        <f>IFERROR('2023 Calculator'!AX15,"")</f>
        <v/>
      </c>
      <c r="U28" s="89" t="str">
        <f>IFERROR('2023 Calculator'!BE15,"")</f>
        <v/>
      </c>
      <c r="V28" s="90" t="str">
        <f>IFERROR('2023 Calculator'!BD15,"")</f>
        <v/>
      </c>
    </row>
    <row r="29" spans="1:50" ht="15.75" thickBot="1">
      <c r="A29" s="91" t="s">
        <v>52</v>
      </c>
      <c r="B29" s="92" t="s">
        <v>95</v>
      </c>
      <c r="C29" s="93"/>
      <c r="D29" s="94">
        <f>IFERROR('2023 Calculator'!B16,"")</f>
        <v>-832.87377847153482</v>
      </c>
      <c r="E29" s="93"/>
      <c r="F29" s="94" t="str">
        <f>IFERROR('2023 Calculator'!H16,"")</f>
        <v/>
      </c>
      <c r="G29" s="93"/>
      <c r="H29" s="94" t="str">
        <f>IFERROR('2023 Calculator'!N16,"")</f>
        <v/>
      </c>
      <c r="I29" s="93"/>
      <c r="J29" s="94" t="str">
        <f>IFERROR('2023 Calculator'!T16,"")</f>
        <v/>
      </c>
      <c r="K29" s="93"/>
      <c r="L29" s="94" t="str">
        <f>IFERROR('2023 Calculator'!Z16,"")</f>
        <v/>
      </c>
      <c r="M29" s="93"/>
      <c r="N29" s="94" t="str">
        <f>IFERROR('2023 Calculator'!AF16,"")</f>
        <v/>
      </c>
      <c r="O29" s="93"/>
      <c r="P29" s="94" t="str">
        <f>IFERROR('2023 Calculator'!AL16,"")</f>
        <v/>
      </c>
      <c r="Q29" s="93"/>
      <c r="R29" s="94" t="str">
        <f>IFERROR('2023 Calculator'!AR16,"")</f>
        <v/>
      </c>
      <c r="S29" s="93"/>
      <c r="T29" s="94" t="str">
        <f>IFERROR('2023 Calculator'!AX16,"")</f>
        <v/>
      </c>
      <c r="U29" s="93"/>
      <c r="V29" s="94" t="str">
        <f>IFERROR('2023 Calculator'!BD16,"")</f>
        <v/>
      </c>
    </row>
    <row r="30" spans="1:50" ht="3.75" customHeight="1" thickBot="1"/>
    <row r="31" spans="1:50">
      <c r="A31" s="95" t="s">
        <v>66</v>
      </c>
      <c r="B31" s="96"/>
      <c r="C31" s="162" t="s">
        <v>36</v>
      </c>
      <c r="D31" s="163"/>
      <c r="E31" s="162" t="s">
        <v>36</v>
      </c>
      <c r="F31" s="163"/>
      <c r="G31" s="162" t="s">
        <v>36</v>
      </c>
      <c r="H31" s="163"/>
      <c r="I31" s="162" t="s">
        <v>36</v>
      </c>
      <c r="J31" s="163"/>
      <c r="K31" s="162" t="s">
        <v>36</v>
      </c>
      <c r="L31" s="163"/>
      <c r="M31" s="162" t="s">
        <v>36</v>
      </c>
      <c r="N31" s="163"/>
      <c r="O31" s="162" t="s">
        <v>36</v>
      </c>
      <c r="P31" s="163"/>
      <c r="Q31" s="162" t="s">
        <v>36</v>
      </c>
      <c r="R31" s="163"/>
      <c r="S31" s="162" t="s">
        <v>36</v>
      </c>
      <c r="T31" s="163"/>
      <c r="U31" s="162" t="s">
        <v>36</v>
      </c>
      <c r="V31" s="163"/>
    </row>
    <row r="32" spans="1:50">
      <c r="A32" s="83" t="s">
        <v>53</v>
      </c>
      <c r="B32" s="84" t="s">
        <v>64</v>
      </c>
      <c r="C32" s="97">
        <f>IFERROR('2023 Calculator'!G14,"")</f>
        <v>0.23150000000000001</v>
      </c>
      <c r="D32" s="86">
        <f>IFERROR('2023 Calculator'!F14,"")</f>
        <v>463</v>
      </c>
      <c r="E32" s="97" t="str">
        <f>IFERROR('2023 Calculator'!M14,"")</f>
        <v/>
      </c>
      <c r="F32" s="86" t="str">
        <f>IFERROR('2023 Calculator'!L14,"")</f>
        <v/>
      </c>
      <c r="G32" s="97" t="str">
        <f>IFERROR('2023 Calculator'!S14,"")</f>
        <v/>
      </c>
      <c r="H32" s="86" t="str">
        <f>IFERROR('2023 Calculator'!R14,"")</f>
        <v/>
      </c>
      <c r="I32" s="97" t="str">
        <f>IFERROR('2023 Calculator'!Y14,"")</f>
        <v/>
      </c>
      <c r="J32" s="86" t="str">
        <f>IFERROR('2023 Calculator'!X14,"")</f>
        <v/>
      </c>
      <c r="K32" s="97" t="str">
        <f>IFERROR('2023 Calculator'!AE14,"")</f>
        <v/>
      </c>
      <c r="L32" s="86" t="str">
        <f>IFERROR('2023 Calculator'!AD14,"")</f>
        <v/>
      </c>
      <c r="M32" s="97" t="str">
        <f>IFERROR('2023 Calculator'!AK14,"")</f>
        <v/>
      </c>
      <c r="N32" s="86" t="str">
        <f>IFERROR('2023 Calculator'!AJ14,"")</f>
        <v/>
      </c>
      <c r="O32" s="97" t="str">
        <f>IFERROR('2023 Calculator'!AQ14,"")</f>
        <v/>
      </c>
      <c r="P32" s="86" t="str">
        <f>IFERROR('2023 Calculator'!AP14,"")</f>
        <v/>
      </c>
      <c r="Q32" s="97" t="str">
        <f>IFERROR('2023 Calculator'!AW14,"")</f>
        <v/>
      </c>
      <c r="R32" s="86" t="str">
        <f>IFERROR('2023 Calculator'!AV14,"")</f>
        <v/>
      </c>
      <c r="S32" s="97" t="str">
        <f>IFERROR('2023 Calculator'!BC14,"")</f>
        <v/>
      </c>
      <c r="T32" s="86" t="str">
        <f>IFERROR('2023 Calculator'!BB14,"")</f>
        <v/>
      </c>
      <c r="U32" s="97" t="str">
        <f>IFERROR('2023 Calculator'!BI14,"")</f>
        <v/>
      </c>
      <c r="V32" s="86" t="str">
        <f>IFERROR('2023 Calculator'!BH14,"")</f>
        <v/>
      </c>
    </row>
    <row r="33" spans="1:62">
      <c r="A33" s="87" t="s">
        <v>54</v>
      </c>
      <c r="B33" s="88" t="s">
        <v>84</v>
      </c>
      <c r="C33" s="98">
        <f>IFERROR('2023 Calculator'!G15,"")</f>
        <v>0.21004207384282161</v>
      </c>
      <c r="D33" s="90">
        <f>IFERROR('2023 Calculator'!F15,"")</f>
        <v>630.12622152846473</v>
      </c>
      <c r="E33" s="98" t="str">
        <f>IFERROR('2023 Calculator'!M15,"")</f>
        <v/>
      </c>
      <c r="F33" s="90" t="str">
        <f>IFERROR('2023 Calculator'!L15,"")</f>
        <v/>
      </c>
      <c r="G33" s="98" t="str">
        <f>IFERROR('2023 Calculator'!S15,"")</f>
        <v/>
      </c>
      <c r="H33" s="90" t="str">
        <f>IFERROR('2023 Calculator'!R15,"")</f>
        <v/>
      </c>
      <c r="I33" s="98" t="str">
        <f>IFERROR('2023 Calculator'!Y15,"")</f>
        <v/>
      </c>
      <c r="J33" s="90" t="str">
        <f>IFERROR('2023 Calculator'!X15,"")</f>
        <v/>
      </c>
      <c r="K33" s="98" t="str">
        <f>IFERROR('2023 Calculator'!AE15,"")</f>
        <v/>
      </c>
      <c r="L33" s="90" t="str">
        <f>IFERROR('2023 Calculator'!AD15,"")</f>
        <v/>
      </c>
      <c r="M33" s="98" t="str">
        <f>IFERROR('2023 Calculator'!AK15,"")</f>
        <v/>
      </c>
      <c r="N33" s="90" t="str">
        <f>IFERROR('2023 Calculator'!AJ15,"")</f>
        <v/>
      </c>
      <c r="O33" s="98" t="str">
        <f>IFERROR('2023 Calculator'!AQ15,"")</f>
        <v/>
      </c>
      <c r="P33" s="90" t="str">
        <f>IFERROR('2023 Calculator'!AP15,"")</f>
        <v/>
      </c>
      <c r="Q33" s="98" t="str">
        <f>IFERROR('2023 Calculator'!AW15,"")</f>
        <v/>
      </c>
      <c r="R33" s="90" t="str">
        <f>IFERROR('2023 Calculator'!AV15,"")</f>
        <v/>
      </c>
      <c r="S33" s="98" t="str">
        <f>IFERROR('2023 Calculator'!BC15,"")</f>
        <v/>
      </c>
      <c r="T33" s="90" t="str">
        <f>IFERROR('2023 Calculator'!BB15,"")</f>
        <v/>
      </c>
      <c r="U33" s="98" t="str">
        <f>IFERROR('2023 Calculator'!BI15,"")</f>
        <v/>
      </c>
      <c r="V33" s="90" t="str">
        <f>IFERROR('2023 Calculator'!BH15,"")</f>
        <v/>
      </c>
    </row>
    <row r="34" spans="1:62" ht="15.75" thickBot="1">
      <c r="A34" s="91" t="s">
        <v>52</v>
      </c>
      <c r="B34" s="92" t="s">
        <v>96</v>
      </c>
      <c r="C34" s="99"/>
      <c r="D34" s="100">
        <f>IFERROR('2023 Calculator'!F16,"")</f>
        <v>-167.12622152846473</v>
      </c>
      <c r="E34" s="99"/>
      <c r="F34" s="100" t="str">
        <f>IFERROR('2023 Calculator'!L16,"")</f>
        <v/>
      </c>
      <c r="G34" s="99"/>
      <c r="H34" s="100" t="str">
        <f>IFERROR('2023 Calculator'!R16,"")</f>
        <v/>
      </c>
      <c r="I34" s="99"/>
      <c r="J34" s="100" t="str">
        <f>IFERROR('2023 Calculator'!X16,"")</f>
        <v/>
      </c>
      <c r="K34" s="99"/>
      <c r="L34" s="100" t="str">
        <f>IFERROR('2023 Calculator'!AD16,"")</f>
        <v/>
      </c>
      <c r="M34" s="99"/>
      <c r="N34" s="100" t="str">
        <f>IFERROR('2023 Calculator'!AJ16,"")</f>
        <v/>
      </c>
      <c r="O34" s="99"/>
      <c r="P34" s="100" t="str">
        <f>IFERROR('2023 Calculator'!AP16,"")</f>
        <v/>
      </c>
      <c r="Q34" s="99"/>
      <c r="R34" s="100" t="str">
        <f>IFERROR('2023 Calculator'!AV16,"")</f>
        <v/>
      </c>
      <c r="S34" s="99"/>
      <c r="T34" s="100" t="str">
        <f>IFERROR('2023 Calculator'!BB16,"")</f>
        <v/>
      </c>
      <c r="U34" s="99"/>
      <c r="V34" s="100" t="str">
        <f>IFERROR('2023 Calculator'!BH16,"")</f>
        <v/>
      </c>
    </row>
    <row r="37" spans="1:62" ht="15.75" thickBot="1">
      <c r="A37" s="67" t="s">
        <v>102</v>
      </c>
      <c r="B37" s="67"/>
    </row>
    <row r="38" spans="1:62" ht="15.75" thickBot="1">
      <c r="A38" s="71" t="s">
        <v>21</v>
      </c>
      <c r="B38" s="72"/>
      <c r="C38" s="160">
        <v>1</v>
      </c>
      <c r="D38" s="161"/>
      <c r="E38" s="160">
        <v>2</v>
      </c>
      <c r="F38" s="161"/>
      <c r="G38" s="160">
        <v>3</v>
      </c>
      <c r="H38" s="161"/>
      <c r="I38" s="160">
        <v>4</v>
      </c>
      <c r="J38" s="161"/>
      <c r="K38" s="160">
        <v>5</v>
      </c>
      <c r="L38" s="161"/>
      <c r="M38" s="160">
        <v>6</v>
      </c>
      <c r="N38" s="161"/>
      <c r="O38" s="160">
        <v>7</v>
      </c>
      <c r="P38" s="161"/>
      <c r="Q38" s="160">
        <v>8</v>
      </c>
      <c r="R38" s="161"/>
      <c r="S38" s="160">
        <v>9</v>
      </c>
      <c r="T38" s="161"/>
      <c r="U38" s="160">
        <v>10</v>
      </c>
      <c r="V38" s="161"/>
    </row>
    <row r="39" spans="1:62">
      <c r="A39" s="73" t="s">
        <v>66</v>
      </c>
      <c r="B39" s="74"/>
      <c r="C39" s="164" t="s">
        <v>35</v>
      </c>
      <c r="D39" s="165"/>
      <c r="E39" s="164" t="s">
        <v>35</v>
      </c>
      <c r="F39" s="165"/>
      <c r="G39" s="164" t="s">
        <v>35</v>
      </c>
      <c r="H39" s="165"/>
      <c r="I39" s="164" t="s">
        <v>35</v>
      </c>
      <c r="J39" s="165"/>
      <c r="K39" s="164" t="s">
        <v>35</v>
      </c>
      <c r="L39" s="165"/>
      <c r="M39" s="164" t="s">
        <v>35</v>
      </c>
      <c r="N39" s="165"/>
      <c r="O39" s="164" t="s">
        <v>35</v>
      </c>
      <c r="P39" s="165"/>
      <c r="Q39" s="164" t="s">
        <v>35</v>
      </c>
      <c r="R39" s="165"/>
      <c r="S39" s="164" t="s">
        <v>35</v>
      </c>
      <c r="T39" s="165"/>
      <c r="U39" s="164" t="s">
        <v>35</v>
      </c>
      <c r="V39" s="165"/>
      <c r="BJ39" s="16"/>
    </row>
    <row r="40" spans="1:62">
      <c r="A40" s="83" t="s">
        <v>93</v>
      </c>
      <c r="B40" s="84" t="s">
        <v>63</v>
      </c>
      <c r="C40" s="85" t="str">
        <f>IFERROR('2012 Calculator'!C23,"")</f>
        <v/>
      </c>
      <c r="D40" s="86" t="str">
        <f>IFERROR('2012 Calculator'!B23,"")</f>
        <v/>
      </c>
      <c r="E40" s="85">
        <f>IFERROR('2012 Calculator'!I23,"")</f>
        <v>0.95125000000000004</v>
      </c>
      <c r="F40" s="86">
        <f>IFERROR('2012 Calculator'!H23,"")</f>
        <v>3805</v>
      </c>
      <c r="G40" s="85" t="str">
        <f>IFERROR('2012 Calculator'!O23,"")</f>
        <v/>
      </c>
      <c r="H40" s="86" t="str">
        <f>IFERROR('2012 Calculator'!N23,"")</f>
        <v/>
      </c>
      <c r="I40" s="85" t="str">
        <f>IFERROR('2012 Calculator'!U23,"")</f>
        <v/>
      </c>
      <c r="J40" s="86" t="str">
        <f>IFERROR('2012 Calculator'!T23,"")</f>
        <v/>
      </c>
      <c r="K40" s="85" t="str">
        <f>IFERROR('2012 Calculator'!AA23,"")</f>
        <v/>
      </c>
      <c r="L40" s="86" t="str">
        <f>IFERROR('2012 Calculator'!Z23,"")</f>
        <v/>
      </c>
      <c r="M40" s="85" t="str">
        <f>IFERROR('2012 Calculator'!AG23,"")</f>
        <v/>
      </c>
      <c r="N40" s="86" t="str">
        <f>IFERROR('2012 Calculator'!AF23,"")</f>
        <v/>
      </c>
      <c r="O40" s="85" t="str">
        <f>IFERROR('2012 Calculator'!AM23,"")</f>
        <v/>
      </c>
      <c r="P40" s="86" t="str">
        <f>IFERROR('2012 Calculator'!AL23,"")</f>
        <v/>
      </c>
      <c r="Q40" s="85" t="str">
        <f>IFERROR('2012 Calculator'!AS23,"")</f>
        <v/>
      </c>
      <c r="R40" s="86" t="str">
        <f>IFERROR('2012 Calculator'!AR23,"")</f>
        <v/>
      </c>
      <c r="S40" s="85" t="str">
        <f>IFERROR('2012 Calculator'!AY23,"")</f>
        <v/>
      </c>
      <c r="T40" s="86" t="str">
        <f>IFERROR('2012 Calculator'!AX23,"")</f>
        <v/>
      </c>
      <c r="U40" s="85" t="str">
        <f>IFERROR('2012 Calculator'!BE23,"")</f>
        <v/>
      </c>
      <c r="V40" s="86" t="str">
        <f>IFERROR('2012 Calculator'!BD23,"")</f>
        <v/>
      </c>
      <c r="BJ40" s="16"/>
    </row>
    <row r="41" spans="1:62">
      <c r="A41" s="87" t="s">
        <v>54</v>
      </c>
      <c r="B41" s="88" t="s">
        <v>83</v>
      </c>
      <c r="C41" s="89" t="str">
        <f>IFERROR('2012 Calculator'!C24,"")</f>
        <v/>
      </c>
      <c r="D41" s="90" t="str">
        <f>IFERROR('2012 Calculator'!B24,"")</f>
        <v/>
      </c>
      <c r="E41" s="89">
        <f>IFERROR('2012 Calculator'!I24,"")</f>
        <v>0.94694214115015996</v>
      </c>
      <c r="F41" s="90">
        <f>IFERROR('2012 Calculator'!H24,"")</f>
        <v>5681.652846900959</v>
      </c>
      <c r="G41" s="89" t="str">
        <f>IFERROR('2012 Calculator'!O24,"")</f>
        <v/>
      </c>
      <c r="H41" s="90" t="str">
        <f>IFERROR('2012 Calculator'!N24,"")</f>
        <v/>
      </c>
      <c r="I41" s="89" t="str">
        <f>IFERROR('2012 Calculator'!U24,"")</f>
        <v/>
      </c>
      <c r="J41" s="90" t="str">
        <f>IFERROR('2012 Calculator'!T24,"")</f>
        <v/>
      </c>
      <c r="K41" s="89" t="str">
        <f>IFERROR('2012 Calculator'!AA24,"")</f>
        <v/>
      </c>
      <c r="L41" s="90" t="str">
        <f>IFERROR('2012 Calculator'!Z24,"")</f>
        <v/>
      </c>
      <c r="M41" s="89" t="str">
        <f>IFERROR('2012 Calculator'!AG24,"")</f>
        <v/>
      </c>
      <c r="N41" s="90" t="str">
        <f>IFERROR('2012 Calculator'!AF24,"")</f>
        <v/>
      </c>
      <c r="O41" s="89" t="str">
        <f>IFERROR('2012 Calculator'!AM24,"")</f>
        <v/>
      </c>
      <c r="P41" s="90" t="str">
        <f>IFERROR('2012 Calculator'!AL24,"")</f>
        <v/>
      </c>
      <c r="Q41" s="89" t="str">
        <f>IFERROR('2012 Calculator'!AS24,"")</f>
        <v/>
      </c>
      <c r="R41" s="90" t="str">
        <f>IFERROR('2012 Calculator'!AR24,"")</f>
        <v/>
      </c>
      <c r="S41" s="89" t="str">
        <f>IFERROR('2012 Calculator'!AY24,"")</f>
        <v/>
      </c>
      <c r="T41" s="90" t="str">
        <f>IFERROR('2012 Calculator'!AX24,"")</f>
        <v/>
      </c>
      <c r="U41" s="89" t="str">
        <f>IFERROR('2012 Calculator'!BE24,"")</f>
        <v/>
      </c>
      <c r="V41" s="90" t="str">
        <f>IFERROR('2012 Calculator'!BD24,"")</f>
        <v/>
      </c>
      <c r="BJ41" s="16"/>
    </row>
    <row r="42" spans="1:62" ht="15.75" thickBot="1">
      <c r="A42" s="91" t="s">
        <v>91</v>
      </c>
      <c r="B42" s="92" t="s">
        <v>95</v>
      </c>
      <c r="C42" s="93"/>
      <c r="D42" s="94" t="str">
        <f>IFERROR('2012 Calculator'!B25,"")</f>
        <v/>
      </c>
      <c r="E42" s="93"/>
      <c r="F42" s="94">
        <f>IFERROR('2012 Calculator'!H25,"")</f>
        <v>-1876.652846900959</v>
      </c>
      <c r="G42" s="93"/>
      <c r="H42" s="94" t="str">
        <f>IFERROR('2012 Calculator'!N25,"")</f>
        <v/>
      </c>
      <c r="I42" s="93"/>
      <c r="J42" s="94" t="str">
        <f>IFERROR('2012 Calculator'!T25,"")</f>
        <v/>
      </c>
      <c r="K42" s="93"/>
      <c r="L42" s="94" t="str">
        <f>IFERROR('2012 Calculator'!Z25,"")</f>
        <v/>
      </c>
      <c r="M42" s="93"/>
      <c r="N42" s="94" t="str">
        <f>IFERROR('2012 Calculator'!AF25,"")</f>
        <v/>
      </c>
      <c r="O42" s="93"/>
      <c r="P42" s="94" t="str">
        <f>IFERROR('2012 Calculator'!AL25,"")</f>
        <v/>
      </c>
      <c r="Q42" s="93"/>
      <c r="R42" s="94" t="str">
        <f>IFERROR('2012 Calculator'!AR25,"")</f>
        <v/>
      </c>
      <c r="S42" s="93"/>
      <c r="T42" s="94" t="str">
        <f>IFERROR('2012 Calculator'!AX25,"")</f>
        <v/>
      </c>
      <c r="U42" s="93"/>
      <c r="V42" s="94" t="str">
        <f>IFERROR('2012 Calculator'!BD25,"")</f>
        <v/>
      </c>
      <c r="BJ42" s="16"/>
    </row>
    <row r="43" spans="1:62" ht="3.75" customHeight="1" thickBot="1"/>
    <row r="44" spans="1:62">
      <c r="A44" s="95" t="s">
        <v>66</v>
      </c>
      <c r="B44" s="96"/>
      <c r="C44" s="162" t="s">
        <v>36</v>
      </c>
      <c r="D44" s="163"/>
      <c r="E44" s="162" t="s">
        <v>36</v>
      </c>
      <c r="F44" s="163"/>
      <c r="G44" s="162" t="s">
        <v>36</v>
      </c>
      <c r="H44" s="163"/>
      <c r="I44" s="162" t="s">
        <v>36</v>
      </c>
      <c r="J44" s="163"/>
      <c r="K44" s="162" t="s">
        <v>36</v>
      </c>
      <c r="L44" s="163"/>
      <c r="M44" s="162" t="s">
        <v>36</v>
      </c>
      <c r="N44" s="163"/>
      <c r="O44" s="162" t="s">
        <v>36</v>
      </c>
      <c r="P44" s="163"/>
      <c r="Q44" s="162" t="s">
        <v>36</v>
      </c>
      <c r="R44" s="163"/>
      <c r="S44" s="162" t="s">
        <v>36</v>
      </c>
      <c r="T44" s="163"/>
      <c r="U44" s="162" t="s">
        <v>36</v>
      </c>
      <c r="V44" s="163"/>
    </row>
    <row r="45" spans="1:62">
      <c r="A45" s="83" t="s">
        <v>93</v>
      </c>
      <c r="B45" s="84" t="s">
        <v>64</v>
      </c>
      <c r="C45" s="97" t="str">
        <f>IFERROR('2012 Calculator'!G23,"")</f>
        <v/>
      </c>
      <c r="D45" s="86" t="str">
        <f>IFERROR('2012 Calculator'!F23,"")</f>
        <v/>
      </c>
      <c r="E45" s="97">
        <f>IFERROR('2012 Calculator'!M23,"")</f>
        <v>4.8750000000000002E-2</v>
      </c>
      <c r="F45" s="86">
        <f>IFERROR('2012 Calculator'!L23,"")</f>
        <v>195</v>
      </c>
      <c r="G45" s="97" t="str">
        <f>IFERROR('2012 Calculator'!S23,"")</f>
        <v/>
      </c>
      <c r="H45" s="86" t="str">
        <f>IFERROR('2012 Calculator'!R23,"")</f>
        <v/>
      </c>
      <c r="I45" s="97" t="str">
        <f>IFERROR('2012 Calculator'!Y23,"")</f>
        <v/>
      </c>
      <c r="J45" s="86" t="str">
        <f>IFERROR('2012 Calculator'!X23,"")</f>
        <v/>
      </c>
      <c r="K45" s="97" t="str">
        <f>IFERROR('2012 Calculator'!AE23,"")</f>
        <v/>
      </c>
      <c r="L45" s="86" t="str">
        <f>IFERROR('2012 Calculator'!AD23,"")</f>
        <v/>
      </c>
      <c r="M45" s="97" t="str">
        <f>IFERROR('2012 Calculator'!AK23,"")</f>
        <v/>
      </c>
      <c r="N45" s="86" t="str">
        <f>IFERROR('2012 Calculator'!AJ23,"")</f>
        <v/>
      </c>
      <c r="O45" s="97" t="str">
        <f>IFERROR('2012 Calculator'!AQ23,"")</f>
        <v/>
      </c>
      <c r="P45" s="86" t="str">
        <f>IFERROR('2012 Calculator'!AP23,"")</f>
        <v/>
      </c>
      <c r="Q45" s="97" t="str">
        <f>IFERROR('2012 Calculator'!AW23,"")</f>
        <v/>
      </c>
      <c r="R45" s="86" t="str">
        <f>IFERROR('2012 Calculator'!AV23,"")</f>
        <v/>
      </c>
      <c r="S45" s="97" t="str">
        <f>IFERROR('2012 Calculator'!BC23,"")</f>
        <v/>
      </c>
      <c r="T45" s="86" t="str">
        <f>IFERROR('2012 Calculator'!BB23,"")</f>
        <v/>
      </c>
      <c r="U45" s="97" t="str">
        <f>IFERROR('2012 Calculator'!BI23,"")</f>
        <v/>
      </c>
      <c r="V45" s="86" t="str">
        <f>IFERROR('2012 Calculator'!BH23,"")</f>
        <v/>
      </c>
    </row>
    <row r="46" spans="1:62">
      <c r="A46" s="87" t="s">
        <v>54</v>
      </c>
      <c r="B46" s="88" t="s">
        <v>84</v>
      </c>
      <c r="C46" s="98" t="str">
        <f>IFERROR('2012 Calculator'!G24,"")</f>
        <v/>
      </c>
      <c r="D46" s="90" t="str">
        <f>IFERROR('2012 Calculator'!F24,"")</f>
        <v/>
      </c>
      <c r="E46" s="98">
        <f>IFERROR('2012 Calculator'!M24,"")</f>
        <v>5.3057858849840066E-2</v>
      </c>
      <c r="F46" s="90">
        <f>IFERROR('2012 Calculator'!L24,"")</f>
        <v>318.34715309904033</v>
      </c>
      <c r="G46" s="98" t="str">
        <f>IFERROR('2012 Calculator'!S24,"")</f>
        <v/>
      </c>
      <c r="H46" s="90" t="str">
        <f>IFERROR('2012 Calculator'!R24,"")</f>
        <v/>
      </c>
      <c r="I46" s="98" t="str">
        <f>IFERROR('2012 Calculator'!Y24,"")</f>
        <v/>
      </c>
      <c r="J46" s="90" t="str">
        <f>IFERROR('2012 Calculator'!X24,"")</f>
        <v/>
      </c>
      <c r="K46" s="98" t="str">
        <f>IFERROR('2012 Calculator'!AE24,"")</f>
        <v/>
      </c>
      <c r="L46" s="90" t="str">
        <f>IFERROR('2012 Calculator'!AD24,"")</f>
        <v/>
      </c>
      <c r="M46" s="98" t="str">
        <f>IFERROR('2012 Calculator'!AK24,"")</f>
        <v/>
      </c>
      <c r="N46" s="90" t="str">
        <f>IFERROR('2012 Calculator'!AJ24,"")</f>
        <v/>
      </c>
      <c r="O46" s="98" t="str">
        <f>IFERROR('2012 Calculator'!AQ24,"")</f>
        <v/>
      </c>
      <c r="P46" s="90" t="str">
        <f>IFERROR('2012 Calculator'!AP24,"")</f>
        <v/>
      </c>
      <c r="Q46" s="98" t="str">
        <f>IFERROR('2012 Calculator'!AW24,"")</f>
        <v/>
      </c>
      <c r="R46" s="90" t="str">
        <f>IFERROR('2012 Calculator'!AV24,"")</f>
        <v/>
      </c>
      <c r="S46" s="98" t="str">
        <f>IFERROR('2012 Calculator'!BC24,"")</f>
        <v/>
      </c>
      <c r="T46" s="90" t="str">
        <f>IFERROR('2012 Calculator'!BB24,"")</f>
        <v/>
      </c>
      <c r="U46" s="98" t="str">
        <f>IFERROR('2012 Calculator'!BI24,"")</f>
        <v/>
      </c>
      <c r="V46" s="90" t="str">
        <f>IFERROR('2012 Calculator'!BH24,"")</f>
        <v/>
      </c>
    </row>
    <row r="47" spans="1:62" ht="15.75" thickBot="1">
      <c r="A47" s="91" t="s">
        <v>91</v>
      </c>
      <c r="B47" s="92" t="s">
        <v>96</v>
      </c>
      <c r="C47" s="99"/>
      <c r="D47" s="100" t="str">
        <f>IFERROR('2012 Calculator'!F25,"")</f>
        <v/>
      </c>
      <c r="E47" s="99"/>
      <c r="F47" s="100">
        <f>IFERROR('2012 Calculator'!L25,"")</f>
        <v>-123.34715309904033</v>
      </c>
      <c r="G47" s="99"/>
      <c r="H47" s="100" t="str">
        <f>IFERROR('2012 Calculator'!R25,"")</f>
        <v/>
      </c>
      <c r="I47" s="99"/>
      <c r="J47" s="100" t="str">
        <f>IFERROR('2012 Calculator'!X25,"")</f>
        <v/>
      </c>
      <c r="K47" s="99"/>
      <c r="L47" s="100" t="str">
        <f>IFERROR('2012 Calculator'!AD25,"")</f>
        <v/>
      </c>
      <c r="M47" s="99"/>
      <c r="N47" s="100" t="str">
        <f>IFERROR('2012 Calculator'!AJ25,"")</f>
        <v/>
      </c>
      <c r="O47" s="99"/>
      <c r="P47" s="100" t="str">
        <f>IFERROR('2012 Calculator'!AP25,"")</f>
        <v/>
      </c>
      <c r="Q47" s="99"/>
      <c r="R47" s="100" t="str">
        <f>IFERROR('2012 Calculator'!AV25,"")</f>
        <v/>
      </c>
      <c r="S47" s="99"/>
      <c r="T47" s="100" t="str">
        <f>IFERROR('2012 Calculator'!BB25,"")</f>
        <v/>
      </c>
      <c r="U47" s="99"/>
      <c r="V47" s="100" t="str">
        <f>IFERROR('2012 Calculator'!BH25,"")</f>
        <v/>
      </c>
    </row>
  </sheetData>
  <sheetProtection algorithmName="SHA-512" hashValue="xyZ9VCSTax2bsq4HYg7boeAWYQh+9pZx0dQXfrlhXk2l2VE/3Bsjnue8YpdXyPehnbd/1z6VSslEPLew9+NrYg==" saltValue="nyBitka7rlWg2S/1wLMefA==" spinCount="100000" sheet="1" selectLockedCells="1"/>
  <mergeCells count="152">
    <mergeCell ref="A3:H3"/>
    <mergeCell ref="A4:H4"/>
    <mergeCell ref="A5:H5"/>
    <mergeCell ref="A6:H6"/>
    <mergeCell ref="A7:H7"/>
    <mergeCell ref="A8:H8"/>
    <mergeCell ref="A9:H9"/>
    <mergeCell ref="A10:H10"/>
    <mergeCell ref="A12:H12"/>
    <mergeCell ref="Q14:W14"/>
    <mergeCell ref="A1:V1"/>
    <mergeCell ref="Q25:R25"/>
    <mergeCell ref="S25:T25"/>
    <mergeCell ref="U25:V25"/>
    <mergeCell ref="K25:L25"/>
    <mergeCell ref="M25:N25"/>
    <mergeCell ref="O25:P25"/>
    <mergeCell ref="C25:D25"/>
    <mergeCell ref="E25:F25"/>
    <mergeCell ref="G25:H25"/>
    <mergeCell ref="I25:J25"/>
    <mergeCell ref="M15:N15"/>
    <mergeCell ref="O15:P15"/>
    <mergeCell ref="Q15:R15"/>
    <mergeCell ref="S15:T15"/>
    <mergeCell ref="U15:V15"/>
    <mergeCell ref="C15:D15"/>
    <mergeCell ref="E15:F15"/>
    <mergeCell ref="G15:H15"/>
    <mergeCell ref="I15:J15"/>
    <mergeCell ref="K15:L15"/>
    <mergeCell ref="E17:F17"/>
    <mergeCell ref="E18:F18"/>
    <mergeCell ref="Q31:R31"/>
    <mergeCell ref="S31:T31"/>
    <mergeCell ref="U31:V31"/>
    <mergeCell ref="C31:D31"/>
    <mergeCell ref="E31:F31"/>
    <mergeCell ref="G31:H31"/>
    <mergeCell ref="I31:J31"/>
    <mergeCell ref="K31:L31"/>
    <mergeCell ref="M31:N31"/>
    <mergeCell ref="O31:P31"/>
    <mergeCell ref="M26:N26"/>
    <mergeCell ref="O26:P26"/>
    <mergeCell ref="Q26:R26"/>
    <mergeCell ref="S26:T26"/>
    <mergeCell ref="U26:V26"/>
    <mergeCell ref="C26:D26"/>
    <mergeCell ref="E26:F26"/>
    <mergeCell ref="G26:H26"/>
    <mergeCell ref="I26:J26"/>
    <mergeCell ref="K26:L26"/>
    <mergeCell ref="E21:F21"/>
    <mergeCell ref="C17:D17"/>
    <mergeCell ref="C18:D18"/>
    <mergeCell ref="C19:D19"/>
    <mergeCell ref="C20:D20"/>
    <mergeCell ref="C21:D21"/>
    <mergeCell ref="M17:N17"/>
    <mergeCell ref="K18:L18"/>
    <mergeCell ref="M18:N18"/>
    <mergeCell ref="K19:L19"/>
    <mergeCell ref="M19:N19"/>
    <mergeCell ref="G20:H20"/>
    <mergeCell ref="I20:J20"/>
    <mergeCell ref="G21:H21"/>
    <mergeCell ref="I21:J21"/>
    <mergeCell ref="K17:L17"/>
    <mergeCell ref="K20:L20"/>
    <mergeCell ref="G17:H17"/>
    <mergeCell ref="I17:J17"/>
    <mergeCell ref="G18:H18"/>
    <mergeCell ref="I18:J18"/>
    <mergeCell ref="G19:H19"/>
    <mergeCell ref="K21:L21"/>
    <mergeCell ref="M21:N21"/>
    <mergeCell ref="O17:P17"/>
    <mergeCell ref="Q17:R17"/>
    <mergeCell ref="O18:P18"/>
    <mergeCell ref="Q18:R18"/>
    <mergeCell ref="O19:P19"/>
    <mergeCell ref="Q19:R19"/>
    <mergeCell ref="O20:P20"/>
    <mergeCell ref="Q20:R20"/>
    <mergeCell ref="E19:F19"/>
    <mergeCell ref="E20:F20"/>
    <mergeCell ref="I19:J19"/>
    <mergeCell ref="O21:P21"/>
    <mergeCell ref="Q21:R21"/>
    <mergeCell ref="W15:W16"/>
    <mergeCell ref="S20:T20"/>
    <mergeCell ref="U20:V20"/>
    <mergeCell ref="S21:T21"/>
    <mergeCell ref="U21:V21"/>
    <mergeCell ref="C16:D16"/>
    <mergeCell ref="E16:F16"/>
    <mergeCell ref="G16:H16"/>
    <mergeCell ref="I16:J16"/>
    <mergeCell ref="K16:L16"/>
    <mergeCell ref="M16:N16"/>
    <mergeCell ref="O16:P16"/>
    <mergeCell ref="Q16:R16"/>
    <mergeCell ref="S16:T16"/>
    <mergeCell ref="U16:V16"/>
    <mergeCell ref="S17:T17"/>
    <mergeCell ref="U17:V17"/>
    <mergeCell ref="S18:T18"/>
    <mergeCell ref="U18:V18"/>
    <mergeCell ref="S19:T19"/>
    <mergeCell ref="U19:V19"/>
    <mergeCell ref="M20:N20"/>
    <mergeCell ref="I12:L12"/>
    <mergeCell ref="I3:L3"/>
    <mergeCell ref="I4:L4"/>
    <mergeCell ref="I5:L5"/>
    <mergeCell ref="I6:L6"/>
    <mergeCell ref="I7:L7"/>
    <mergeCell ref="I8:L8"/>
    <mergeCell ref="I9:L9"/>
    <mergeCell ref="I10:L10"/>
    <mergeCell ref="I11:L11"/>
    <mergeCell ref="U44:V44"/>
    <mergeCell ref="C39:D39"/>
    <mergeCell ref="E39:F39"/>
    <mergeCell ref="G39:H39"/>
    <mergeCell ref="I39:J39"/>
    <mergeCell ref="K39:L39"/>
    <mergeCell ref="M39:N39"/>
    <mergeCell ref="O39:P39"/>
    <mergeCell ref="Q39:R39"/>
    <mergeCell ref="S39:T39"/>
    <mergeCell ref="U39:V39"/>
    <mergeCell ref="C44:D44"/>
    <mergeCell ref="E44:F44"/>
    <mergeCell ref="G44:H44"/>
    <mergeCell ref="I44:J44"/>
    <mergeCell ref="K44:L44"/>
    <mergeCell ref="M44:N44"/>
    <mergeCell ref="O44:P44"/>
    <mergeCell ref="Q44:R44"/>
    <mergeCell ref="S44:T44"/>
    <mergeCell ref="U38:V38"/>
    <mergeCell ref="C38:D38"/>
    <mergeCell ref="E38:F38"/>
    <mergeCell ref="G38:H38"/>
    <mergeCell ref="I38:J38"/>
    <mergeCell ref="K38:L38"/>
    <mergeCell ref="M38:N38"/>
    <mergeCell ref="O38:P38"/>
    <mergeCell ref="Q38:R38"/>
    <mergeCell ref="S38:T38"/>
  </mergeCells>
  <dataValidations count="1">
    <dataValidation type="date" allowBlank="1" showInputMessage="1" showErrorMessage="1" errorTitle="Invalid Date" error="Date entered must be between 01/04/2006 and 03/08/2023" promptTitle="Restricted Date Range" prompt="Date range: between 01/04/2006 and 03/08/2023" sqref="C17:V17" xr:uid="{A60C0D4C-E1E9-4079-AE90-ADBA22E3FC1D}">
      <formula1>38808</formula1>
      <formula2>45141</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D8BB7-9ED4-476E-90AB-351D9342FE19}">
  <sheetPr>
    <tabColor theme="0" tint="-0.249977111117893"/>
  </sheetPr>
  <dimension ref="A1:BS21"/>
  <sheetViews>
    <sheetView zoomScaleNormal="100" workbookViewId="0">
      <selection activeCell="E25" sqref="E25"/>
    </sheetView>
  </sheetViews>
  <sheetFormatPr defaultRowHeight="15"/>
  <cols>
    <col min="1" max="1" width="42.85546875" customWidth="1"/>
    <col min="2" max="61" width="15.42578125" bestFit="1" customWidth="1"/>
  </cols>
  <sheetData>
    <row r="1" spans="1:71">
      <c r="A1" s="27" t="s">
        <v>34</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row>
    <row r="2" spans="1:71" ht="15.75" thickBo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row>
    <row r="3" spans="1:71">
      <c r="A3" s="16"/>
      <c r="B3" s="192" t="s">
        <v>38</v>
      </c>
      <c r="C3" s="193"/>
      <c r="D3" s="193"/>
      <c r="E3" s="193"/>
      <c r="F3" s="193"/>
      <c r="G3" s="194"/>
      <c r="H3" s="192" t="s">
        <v>39</v>
      </c>
      <c r="I3" s="193"/>
      <c r="J3" s="193"/>
      <c r="K3" s="193"/>
      <c r="L3" s="193"/>
      <c r="M3" s="194"/>
      <c r="N3" s="192" t="s">
        <v>40</v>
      </c>
      <c r="O3" s="193"/>
      <c r="P3" s="193"/>
      <c r="Q3" s="193"/>
      <c r="R3" s="193"/>
      <c r="S3" s="194"/>
      <c r="T3" s="192" t="s">
        <v>41</v>
      </c>
      <c r="U3" s="193"/>
      <c r="V3" s="193"/>
      <c r="W3" s="193"/>
      <c r="X3" s="193"/>
      <c r="Y3" s="194"/>
      <c r="Z3" s="192" t="s">
        <v>42</v>
      </c>
      <c r="AA3" s="193"/>
      <c r="AB3" s="193"/>
      <c r="AC3" s="193"/>
      <c r="AD3" s="193"/>
      <c r="AE3" s="194"/>
      <c r="AF3" s="192" t="s">
        <v>43</v>
      </c>
      <c r="AG3" s="193"/>
      <c r="AH3" s="193"/>
      <c r="AI3" s="193"/>
      <c r="AJ3" s="193"/>
      <c r="AK3" s="194"/>
      <c r="AL3" s="192" t="s">
        <v>44</v>
      </c>
      <c r="AM3" s="193"/>
      <c r="AN3" s="193"/>
      <c r="AO3" s="193"/>
      <c r="AP3" s="193"/>
      <c r="AQ3" s="194"/>
      <c r="AR3" s="192" t="s">
        <v>45</v>
      </c>
      <c r="AS3" s="193"/>
      <c r="AT3" s="193"/>
      <c r="AU3" s="193"/>
      <c r="AV3" s="193"/>
      <c r="AW3" s="194"/>
      <c r="AX3" s="192" t="s">
        <v>46</v>
      </c>
      <c r="AY3" s="193"/>
      <c r="AZ3" s="193"/>
      <c r="BA3" s="193"/>
      <c r="BB3" s="193"/>
      <c r="BC3" s="194"/>
      <c r="BD3" s="192" t="s">
        <v>47</v>
      </c>
      <c r="BE3" s="193"/>
      <c r="BF3" s="193"/>
      <c r="BG3" s="193"/>
      <c r="BH3" s="193"/>
      <c r="BI3" s="194"/>
      <c r="BJ3" s="16"/>
      <c r="BK3" s="16"/>
      <c r="BL3" s="16"/>
      <c r="BM3" s="16"/>
      <c r="BN3" s="16"/>
      <c r="BO3" s="16"/>
      <c r="BP3" s="16"/>
      <c r="BQ3" s="16"/>
      <c r="BR3" s="16"/>
      <c r="BS3" s="16"/>
    </row>
    <row r="4" spans="1:71">
      <c r="A4" s="16"/>
      <c r="B4" s="28" t="s">
        <v>13</v>
      </c>
      <c r="C4" s="29" t="s">
        <v>14</v>
      </c>
      <c r="D4" s="30" t="s">
        <v>15</v>
      </c>
      <c r="E4" s="29" t="s">
        <v>16</v>
      </c>
      <c r="F4" s="31" t="s">
        <v>17</v>
      </c>
      <c r="G4" s="32" t="s">
        <v>18</v>
      </c>
      <c r="H4" s="28" t="s">
        <v>13</v>
      </c>
      <c r="I4" s="29" t="s">
        <v>14</v>
      </c>
      <c r="J4" s="30" t="s">
        <v>15</v>
      </c>
      <c r="K4" s="29" t="s">
        <v>16</v>
      </c>
      <c r="L4" s="31" t="s">
        <v>17</v>
      </c>
      <c r="M4" s="32" t="s">
        <v>18</v>
      </c>
      <c r="N4" s="28" t="s">
        <v>13</v>
      </c>
      <c r="O4" s="29" t="s">
        <v>14</v>
      </c>
      <c r="P4" s="30" t="s">
        <v>15</v>
      </c>
      <c r="Q4" s="29" t="s">
        <v>16</v>
      </c>
      <c r="R4" s="31" t="s">
        <v>17</v>
      </c>
      <c r="S4" s="32" t="s">
        <v>18</v>
      </c>
      <c r="T4" s="28" t="s">
        <v>13</v>
      </c>
      <c r="U4" s="29" t="s">
        <v>14</v>
      </c>
      <c r="V4" s="30" t="s">
        <v>15</v>
      </c>
      <c r="W4" s="29" t="s">
        <v>16</v>
      </c>
      <c r="X4" s="31" t="s">
        <v>17</v>
      </c>
      <c r="Y4" s="32" t="s">
        <v>18</v>
      </c>
      <c r="Z4" s="28" t="s">
        <v>13</v>
      </c>
      <c r="AA4" s="29" t="s">
        <v>14</v>
      </c>
      <c r="AB4" s="30" t="s">
        <v>15</v>
      </c>
      <c r="AC4" s="29" t="s">
        <v>16</v>
      </c>
      <c r="AD4" s="31" t="s">
        <v>17</v>
      </c>
      <c r="AE4" s="32" t="s">
        <v>18</v>
      </c>
      <c r="AF4" s="28" t="s">
        <v>13</v>
      </c>
      <c r="AG4" s="29" t="s">
        <v>14</v>
      </c>
      <c r="AH4" s="30" t="s">
        <v>15</v>
      </c>
      <c r="AI4" s="29" t="s">
        <v>16</v>
      </c>
      <c r="AJ4" s="31" t="s">
        <v>17</v>
      </c>
      <c r="AK4" s="32" t="s">
        <v>18</v>
      </c>
      <c r="AL4" s="28" t="s">
        <v>13</v>
      </c>
      <c r="AM4" s="29" t="s">
        <v>14</v>
      </c>
      <c r="AN4" s="30" t="s">
        <v>15</v>
      </c>
      <c r="AO4" s="29" t="s">
        <v>16</v>
      </c>
      <c r="AP4" s="31" t="s">
        <v>17</v>
      </c>
      <c r="AQ4" s="32" t="s">
        <v>18</v>
      </c>
      <c r="AR4" s="28" t="s">
        <v>13</v>
      </c>
      <c r="AS4" s="29" t="s">
        <v>14</v>
      </c>
      <c r="AT4" s="30" t="s">
        <v>15</v>
      </c>
      <c r="AU4" s="29" t="s">
        <v>16</v>
      </c>
      <c r="AV4" s="31" t="s">
        <v>17</v>
      </c>
      <c r="AW4" s="32" t="s">
        <v>18</v>
      </c>
      <c r="AX4" s="28" t="s">
        <v>13</v>
      </c>
      <c r="AY4" s="29" t="s">
        <v>14</v>
      </c>
      <c r="AZ4" s="30" t="s">
        <v>15</v>
      </c>
      <c r="BA4" s="29" t="s">
        <v>16</v>
      </c>
      <c r="BB4" s="31" t="s">
        <v>17</v>
      </c>
      <c r="BC4" s="32" t="s">
        <v>18</v>
      </c>
      <c r="BD4" s="28" t="s">
        <v>13</v>
      </c>
      <c r="BE4" s="29" t="s">
        <v>14</v>
      </c>
      <c r="BF4" s="30" t="s">
        <v>15</v>
      </c>
      <c r="BG4" s="29" t="s">
        <v>16</v>
      </c>
      <c r="BH4" s="31" t="s">
        <v>17</v>
      </c>
      <c r="BI4" s="32" t="s">
        <v>18</v>
      </c>
      <c r="BJ4" s="16"/>
      <c r="BK4" s="16"/>
      <c r="BL4" s="16"/>
      <c r="BM4" s="16"/>
      <c r="BN4" s="16"/>
      <c r="BO4" s="16"/>
      <c r="BP4" s="16"/>
      <c r="BQ4" s="16"/>
      <c r="BR4" s="16"/>
      <c r="BS4" s="16"/>
    </row>
    <row r="5" spans="1:71">
      <c r="A5" s="16" t="s">
        <v>12</v>
      </c>
      <c r="B5" s="102" cm="1">
        <f t="array" ref="B5">IF(Summary!$C$17&lt;40974,"Not applicable",Summary!$C$20*LOOKUP(2,1/(NTA!$A$3:$A$27&lt;=Summary!$C$17)/(NTA!$B$3:$B$27&gt;=Summary!$C$17),(NTA!$C$4:$C$28)))</f>
        <v>0.92700000000000005</v>
      </c>
      <c r="C5" s="132" cm="1">
        <f t="array" ref="C5">IF(Summary!$C$17&lt;40974,"Not applicable",Summary!$C$20*LOOKUP(2,1/(NTA!$A$3:$A$27&lt;=Summary!$C$17)/(NTA!$B$3:$B$27&gt;=Summary!$C$17),(NTA!$D$4:$D$28)))</f>
        <v>0.45319999999999999</v>
      </c>
      <c r="D5" s="104" cm="1">
        <f t="array" ref="D5">IF(Summary!$C$17&lt;40974,"Not applicable",Summary!$C$20*LOOKUP(2,1/(NTA!$A$3:$A$27&lt;=Summary!$C$17)/(NTA!$B$3:$B$27&gt;=Summary!$C$17),(NTA!$E$4:$E$28)))</f>
        <v>0.1182</v>
      </c>
      <c r="E5" s="133" cm="1">
        <f t="array" ref="E5">IF(Summary!$C$17&lt;40974,"Not applicable",Summary!$C$20*LOOKUP(2,1/(NTA!$A$3:$A$27&lt;=Summary!$C$17)/(NTA!$B$3:$B$27&gt;=Summary!$C$17),(NTA!$F$4:$F$28)))</f>
        <v>3.8600000000000002E-2</v>
      </c>
      <c r="F5" s="132" cm="1">
        <f t="array" ref="F5">IF(Summary!$C$17&lt;40974,"Not applicable",Summary!$C$20*LOOKUP(2,1/(NTA!$A$3:$A$27&lt;=Summary!$C$17)/(NTA!$B$3:$B$27&gt;=Summary!$C$17),(NTA!$G$4:$G$28)))</f>
        <v>0.10199999999999999</v>
      </c>
      <c r="G5" s="106" cm="1">
        <f t="array" ref="G5">IF(Summary!$C$17&lt;40974,"Not applicable",Summary!$C$20*LOOKUP(2,1/(NTA!$A$3:$A$27&lt;=Summary!$C$17)/(NTA!$B$3:$B$27&gt;=Summary!$C$17),(NTA!$H$4:$H$28)))</f>
        <v>0.36099999999999999</v>
      </c>
      <c r="H5" s="102" t="str" cm="1">
        <f t="array" ref="H5">IF(Summary!$E$17&lt;40974,"Not applicable",Summary!$E$20*LOOKUP(2,1/(NTA!$A$3:$A$27&lt;=Summary!$E$17)/(NTA!$B$3:$B$27&gt;=Summary!$E$17),(NTA!$C$4:$C$28)))</f>
        <v>Not applicable</v>
      </c>
      <c r="I5" s="132" t="str" cm="1">
        <f t="array" ref="I5">IF(Summary!$E$17&lt;40974,"Not applicable",Summary!$E$20*LOOKUP(2,1/(NTA!$A$3:$A$27&lt;=Summary!$E$17)/(NTA!$B$3:$B$27&gt;=Summary!$E$17),(NTA!$D$4:$D$28)))</f>
        <v>Not applicable</v>
      </c>
      <c r="J5" s="104" t="str" cm="1">
        <f t="array" ref="J5">IF(Summary!$E$17&lt;40974,"Not applicable",Summary!$E$20*LOOKUP(2,1/(NTA!$A$3:$A$27&lt;=Summary!$E$17)/(NTA!$B$3:$B$27&gt;=Summary!$E$17),(NTA!$E$4:$E$28)))</f>
        <v>Not applicable</v>
      </c>
      <c r="K5" s="133" t="str" cm="1">
        <f t="array" ref="K5">IF(Summary!$E$17&lt;40974,"Not applicable",Summary!$E$20*LOOKUP(2,1/(NTA!$A$3:$A$27&lt;=Summary!$E$17)/(NTA!$B$3:$B$27&gt;=Summary!$E$17),(NTA!$F$4:$F$28)))</f>
        <v>Not applicable</v>
      </c>
      <c r="L5" s="132" t="str" cm="1">
        <f t="array" ref="L5">IF(Summary!$E$17&lt;40974,"Not applicable",Summary!$E$20*LOOKUP(2,1/(NTA!$A$3:$A$27&lt;=Summary!$E$17)/(NTA!$B$3:$B$27&gt;=Summary!$E$17),(NTA!$G$4:$G$28)))</f>
        <v>Not applicable</v>
      </c>
      <c r="M5" s="106" t="str" cm="1">
        <f t="array" ref="M5">IF(Summary!$E$17&lt;40974,"Not applicable",Summary!$E$20*LOOKUP(2,1/(NTA!$A$3:$A$27&lt;=Summary!$E$17)/(NTA!$B$3:$B$27&gt;=Summary!$E$17),(NTA!$H$4:$H$28)))</f>
        <v>Not applicable</v>
      </c>
      <c r="N5" s="102" t="str" cm="1">
        <f t="array" ref="N5">IF(Summary!$G$17&lt;40974,"Not applicable",Summary!$G$20*LOOKUP(2,1/(NTA!$A$3:$A$27&lt;=Summary!$G$17)/(NTA!$B$3:$B$27&gt;=Summary!$G$17),(NTA!$C$4:$C$28)))</f>
        <v>Not applicable</v>
      </c>
      <c r="O5" s="132" t="str" cm="1">
        <f t="array" ref="O5">IF(Summary!$G$17&lt;40974,"Not applicable",Summary!$G$20*LOOKUP(2,1/(NTA!$A$3:$A$27&lt;=Summary!$G$17)/(NTA!$B$3:$B$27&gt;=Summary!$G$17),(NTA!$D$4:$D$28)))</f>
        <v>Not applicable</v>
      </c>
      <c r="P5" s="104" t="str" cm="1">
        <f t="array" ref="P5">IF(Summary!$G$17&lt;40974,"Not applicable",Summary!$G$20*LOOKUP(2,1/(NTA!$A$3:$A$27&lt;=Summary!$G$17)/(NTA!$B$3:$B$27&gt;=Summary!$G$17),(NTA!$E$4:$E$28)))</f>
        <v>Not applicable</v>
      </c>
      <c r="Q5" s="133" t="str" cm="1">
        <f t="array" ref="Q5">IF(Summary!$G$17&lt;40974,"Not applicable",Summary!$G$20*LOOKUP(2,1/(NTA!$A$3:$A$27&lt;=Summary!$G$17)/(NTA!$B$3:$B$27&gt;=Summary!$G$17),(NTA!$F$4:$F$28)))</f>
        <v>Not applicable</v>
      </c>
      <c r="R5" s="132" t="str" cm="1">
        <f t="array" ref="R5">IF(Summary!$G$17&lt;40974,"Not applicable",Summary!$G$20*LOOKUP(2,1/(NTA!$A$3:$A$27&lt;=Summary!$G$17)/(NTA!$B$3:$B$27&gt;=Summary!$G$17),(NTA!$G$4:$G$28)))</f>
        <v>Not applicable</v>
      </c>
      <c r="S5" s="106" t="str" cm="1">
        <f t="array" ref="S5">IF(Summary!$G$17&lt;40974,"Not applicable",Summary!$G$20*LOOKUP(2,1/(NTA!$A$3:$A$27&lt;=Summary!$G$17)/(NTA!$B$3:$B$27&gt;=Summary!$G$17),(NTA!$H$4:$H$28)))</f>
        <v>Not applicable</v>
      </c>
      <c r="T5" s="102" t="str" cm="1">
        <f t="array" ref="T5">IF(Summary!$I$17&lt;40974,"Not applicable",Summary!$I$20*LOOKUP(2,1/(NTA!$A$3:$A$27&lt;=Summary!$I$17)/(NTA!$B$3:$B$27&gt;=Summary!$I$17),(NTA!$C$4:$C$28)))</f>
        <v>Not applicable</v>
      </c>
      <c r="U5" s="132" t="str" cm="1">
        <f t="array" ref="U5">IF(Summary!$I$17&lt;40974,"Not applicable",Summary!$I$20*LOOKUP(2,1/(NTA!$A$3:$A$27&lt;=Summary!$I$17)/(NTA!$B$3:$B$27&gt;=Summary!$I$17),(NTA!$D$4:$D$28)))</f>
        <v>Not applicable</v>
      </c>
      <c r="V5" s="104" t="str" cm="1">
        <f t="array" ref="V5">IF(Summary!$I$17&lt;40974,"Not applicable",Summary!$I$20*LOOKUP(2,1/(NTA!$A$3:$A$27&lt;=Summary!$I$17)/(NTA!$B$3:$B$27&gt;=Summary!$I$17),(NTA!$E$4:$E$28)))</f>
        <v>Not applicable</v>
      </c>
      <c r="W5" s="133" t="str" cm="1">
        <f t="array" ref="W5">IF(Summary!$I$17&lt;40974,"Not applicable",Summary!$I$20*LOOKUP(2,1/(NTA!$A$3:$A$27&lt;=Summary!$I$17)/(NTA!$B$3:$B$27&gt;=Summary!$I$17),(NTA!$F$4:$F$28)))</f>
        <v>Not applicable</v>
      </c>
      <c r="X5" s="132" t="str" cm="1">
        <f t="array" ref="X5">IF(Summary!$I$17&lt;40974,"Not applicable",Summary!$I$20*LOOKUP(2,1/(NTA!$A$3:$A$27&lt;=Summary!$I$17)/(NTA!$B$3:$B$27&gt;=Summary!$I$17),(NTA!$G$4:$G$28)))</f>
        <v>Not applicable</v>
      </c>
      <c r="Y5" s="106" t="str" cm="1">
        <f t="array" ref="Y5">IF(Summary!$I$17&lt;40974,"Not applicable",Summary!$I$20*LOOKUP(2,1/(NTA!$A$3:$A$27&lt;=Summary!$I$17)/(NTA!$B$3:$B$27&gt;=Summary!$I$17),(NTA!$H$4:$H$28)))</f>
        <v>Not applicable</v>
      </c>
      <c r="Z5" s="102" t="str" cm="1">
        <f t="array" ref="Z5">IF(Summary!$K$17&lt;40974,"Not applicable",Summary!$K$20*LOOKUP(2,1/(NTA!$A$3:$A$27&lt;=Summary!$K$17)/(NTA!$B$3:$B$27&gt;=Summary!$K$17),(NTA!$C$4:$C$28)))</f>
        <v>Not applicable</v>
      </c>
      <c r="AA5" s="132" t="str" cm="1">
        <f t="array" ref="AA5">IF(Summary!$K$17&lt;40974,"Not applicable",Summary!$K$20*LOOKUP(2,1/(NTA!$A$3:$A$27&lt;=Summary!$K$17)/(NTA!$B$3:$B$27&gt;=Summary!$K$17),(NTA!$D$4:$D$28)))</f>
        <v>Not applicable</v>
      </c>
      <c r="AB5" s="104" t="str" cm="1">
        <f t="array" ref="AB5">IF(Summary!$K$17&lt;40974,"Not applicable",Summary!$K$20*LOOKUP(2,1/(NTA!$A$3:$A$27&lt;=Summary!$K$17)/(NTA!$B$3:$B$27&gt;=Summary!$K$17),(NTA!$E$4:$E$28)))</f>
        <v>Not applicable</v>
      </c>
      <c r="AC5" s="133" t="str" cm="1">
        <f t="array" ref="AC5">IF(Summary!$K$17&lt;40974,"Not applicable",Summary!$K$20*LOOKUP(2,1/(NTA!$A$3:$A$27&lt;=Summary!$K$17)/(NTA!$B$3:$B$27&gt;=Summary!$K$17),(NTA!$F$4:$F$28)))</f>
        <v>Not applicable</v>
      </c>
      <c r="AD5" s="132" t="str" cm="1">
        <f t="array" ref="AD5">IF(Summary!$K$17&lt;40974,"Not applicable",Summary!$K$20*LOOKUP(2,1/(NTA!$A$3:$A$27&lt;=Summary!$K$17)/(NTA!$B$3:$B$27&gt;=Summary!$K$17),(NTA!$G$4:$G$28)))</f>
        <v>Not applicable</v>
      </c>
      <c r="AE5" s="106" t="str" cm="1">
        <f t="array" ref="AE5">IF(Summary!$K$17&lt;40974,"Not applicable",Summary!$K$20*LOOKUP(2,1/(NTA!$A$3:$A$27&lt;=Summary!$K$17)/(NTA!$B$3:$B$27&gt;=Summary!$K$17),(NTA!$H$4:$H$28)))</f>
        <v>Not applicable</v>
      </c>
      <c r="AF5" s="102" t="str" cm="1">
        <f t="array" ref="AF5">IF(Summary!$M$17&lt;40974,"Not applicable",Summary!$M$20*LOOKUP(2,1/(NTA!$A$3:$A$27&lt;=Summary!$M$17)/(NTA!$B$3:$B$27&gt;=Summary!$M$17),(NTA!$C$4:$C$28)))</f>
        <v>Not applicable</v>
      </c>
      <c r="AG5" s="132" t="str" cm="1">
        <f t="array" ref="AG5">IF(Summary!$M$17&lt;40974,"Not applicable",Summary!$M$20*LOOKUP(2,1/(NTA!$A$3:$A$27&lt;=Summary!$M$17)/(NTA!$B$3:$B$27&gt;=Summary!$M$17),(NTA!$D$4:$D$28)))</f>
        <v>Not applicable</v>
      </c>
      <c r="AH5" s="104" t="str" cm="1">
        <f t="array" ref="AH5">IF(Summary!$M$17&lt;40974,"Not applicable",Summary!$M$20*LOOKUP(2,1/(NTA!$A$3:$A$27&lt;=Summary!$M$17)/(NTA!$B$3:$B$27&gt;=Summary!$M$17),(NTA!$E$4:$E$28)))</f>
        <v>Not applicable</v>
      </c>
      <c r="AI5" s="133" t="str" cm="1">
        <f t="array" ref="AI5">IF(Summary!$M$17&lt;40974,"Not applicable",Summary!$M$20*LOOKUP(2,1/(NTA!$A$3:$A$27&lt;=Summary!$M$17)/(NTA!$B$3:$B$27&gt;=Summary!$M$17),(NTA!$F$4:$F$28)))</f>
        <v>Not applicable</v>
      </c>
      <c r="AJ5" s="132" t="str" cm="1">
        <f t="array" ref="AJ5">IF(Summary!$M$17&lt;40974,"Not applicable",Summary!$M$20*LOOKUP(2,1/(NTA!$A$3:$A$27&lt;=Summary!$M$17)/(NTA!$B$3:$B$27&gt;=Summary!$M$17),(NTA!$G$4:$G$28)))</f>
        <v>Not applicable</v>
      </c>
      <c r="AK5" s="106" t="str" cm="1">
        <f t="array" ref="AK5">IF(Summary!$M$17&lt;40974,"Not applicable",Summary!$M$20*LOOKUP(2,1/(NTA!$A$3:$A$27&lt;=Summary!$M$17)/(NTA!$B$3:$B$27&gt;=Summary!$M$17),(NTA!$H$4:$H$28)))</f>
        <v>Not applicable</v>
      </c>
      <c r="AL5" s="102" t="str" cm="1">
        <f t="array" ref="AL5">IF(Summary!$O$17&lt;40974,"Not applicable",Summary!$O$20*LOOKUP(2,1/(NTA!$A$3:$A$27&lt;=Summary!$O$17)/(NTA!$B$3:$B$27&gt;=Summary!$O$17),(NTA!$C$4:$C$28)))</f>
        <v>Not applicable</v>
      </c>
      <c r="AM5" s="132" t="str" cm="1">
        <f t="array" ref="AM5">IF(Summary!$O$17&lt;40974,"Not applicable",Summary!$O$20*LOOKUP(2,1/(NTA!$A$3:$A$27&lt;=Summary!$O$17)/(NTA!$B$3:$B$27&gt;=Summary!$O$17),(NTA!$D$4:$D$28)))</f>
        <v>Not applicable</v>
      </c>
      <c r="AN5" s="104" t="str" cm="1">
        <f t="array" ref="AN5">IF(Summary!$O$17&lt;40974,"Not applicable",Summary!$O$20*LOOKUP(2,1/(NTA!$A$3:$A$27&lt;=Summary!$O$17)/(NTA!$B$3:$B$27&gt;=Summary!$O$17),(NTA!$E$4:$E$28)))</f>
        <v>Not applicable</v>
      </c>
      <c r="AO5" s="133" t="str" cm="1">
        <f t="array" ref="AO5">IF(Summary!$O$17&lt;40974,"Not applicable",Summary!$O$20*LOOKUP(2,1/(NTA!$A$3:$A$27&lt;=Summary!$O$17)/(NTA!$B$3:$B$27&gt;=Summary!$O$17),(NTA!$F$4:$F$28)))</f>
        <v>Not applicable</v>
      </c>
      <c r="AP5" s="132" t="str" cm="1">
        <f t="array" ref="AP5">IF(Summary!$O$17&lt;40974,"Not applicable",Summary!$O$20*LOOKUP(2,1/(NTA!$A$3:$A$27&lt;=Summary!$O$17)/(NTA!$B$3:$B$27&gt;=Summary!$O$17),(NTA!$G$4:$G$28)))</f>
        <v>Not applicable</v>
      </c>
      <c r="AQ5" s="106" t="str" cm="1">
        <f t="array" ref="AQ5">IF(Summary!$O$17&lt;40974,"Not applicable",Summary!$O$20*LOOKUP(2,1/(NTA!$A$3:$A$27&lt;=Summary!$O$17)/(NTA!$B$3:$B$27&gt;=Summary!$O$17),(NTA!$H$4:$H$28)))</f>
        <v>Not applicable</v>
      </c>
      <c r="AR5" s="102" t="str" cm="1">
        <f t="array" ref="AR5">IF(Summary!$Q$17&lt;40974,"Not applicable",Summary!$Q$20*LOOKUP(2,1/(NTA!$A$3:$A$27&lt;=Summary!$Q$17)/(NTA!$B$3:$B$27&gt;=Summary!$Q$17),(NTA!$C$4:$C$28)))</f>
        <v>Not applicable</v>
      </c>
      <c r="AS5" s="132" t="str" cm="1">
        <f t="array" ref="AS5">IF(Summary!$Q$17&lt;40974,"Not applicable",Summary!$Q$20*LOOKUP(2,1/(NTA!$A$3:$A$27&lt;=Summary!$Q$17)/(NTA!$B$3:$B$27&gt;=Summary!$Q$17),(NTA!$D$4:$D$28)))</f>
        <v>Not applicable</v>
      </c>
      <c r="AT5" s="104" t="str" cm="1">
        <f t="array" ref="AT5">IF(Summary!$Q$17&lt;40974,"Not applicable",Summary!$Q$20*LOOKUP(2,1/(NTA!$A$3:$A$27&lt;=Summary!$Q$17)/(NTA!$B$3:$B$27&gt;=Summary!$Q$17),(NTA!$E$4:$E$28)))</f>
        <v>Not applicable</v>
      </c>
      <c r="AU5" s="133" t="str" cm="1">
        <f t="array" ref="AU5">IF(Summary!$Q$17&lt;40974,"Not applicable",Summary!$Q$20*LOOKUP(2,1/(NTA!$A$3:$A$27&lt;=Summary!$Q$17)/(NTA!$B$3:$B$27&gt;=Summary!$Q$17),(NTA!$F$4:$F$28)))</f>
        <v>Not applicable</v>
      </c>
      <c r="AV5" s="132" t="str" cm="1">
        <f t="array" ref="AV5">IF(Summary!$Q$17&lt;40974,"Not applicable",Summary!$Q$20*LOOKUP(2,1/(NTA!$A$3:$A$27&lt;=Summary!$Q$17)/(NTA!$B$3:$B$27&gt;=Summary!$Q$17),(NTA!$G$4:$G$28)))</f>
        <v>Not applicable</v>
      </c>
      <c r="AW5" s="106" t="str" cm="1">
        <f t="array" ref="AW5">IF(Summary!$Q$17&lt;40974,"Not applicable",Summary!$Q$20*LOOKUP(2,1/(NTA!$A$3:$A$27&lt;=Summary!$Q$17)/(NTA!$B$3:$B$27&gt;=Summary!$Q$17),(NTA!$H$4:$H$28)))</f>
        <v>Not applicable</v>
      </c>
      <c r="AX5" s="102" t="str" cm="1">
        <f t="array" ref="AX5">IF(Summary!$S$17&lt;40974,"Not applicable",Summary!$S$20*LOOKUP(2,1/(NTA!$A$3:$A$27&lt;=Summary!$S$17)/(NTA!$B$3:$B$27&gt;=Summary!$S$17),(NTA!$C$4:$C$28)))</f>
        <v>Not applicable</v>
      </c>
      <c r="AY5" s="132" t="str" cm="1">
        <f t="array" ref="AY5">IF(Summary!$S$17&lt;40974,"Not applicable",Summary!$S$20*LOOKUP(2,1/(NTA!$A$3:$A$27&lt;=Summary!$S$17)/(NTA!$B$3:$B$27&gt;=Summary!$S$17),(NTA!$D$4:$D$28)))</f>
        <v>Not applicable</v>
      </c>
      <c r="AZ5" s="104" t="str" cm="1">
        <f t="array" ref="AZ5">IF(Summary!$S$17&lt;40974,"Not applicable",Summary!$S$20*LOOKUP(2,1/(NTA!$A$3:$A$27&lt;=Summary!$S$17)/(NTA!$B$3:$B$27&gt;=Summary!$S$17),(NTA!$E$4:$E$28)))</f>
        <v>Not applicable</v>
      </c>
      <c r="BA5" s="133" t="str" cm="1">
        <f t="array" ref="BA5">IF(Summary!$S$17&lt;40974,"Not applicable",Summary!$S$20*LOOKUP(2,1/(NTA!$A$3:$A$27&lt;=Summary!$S$17)/(NTA!$B$3:$B$27&gt;=Summary!$S$17),(NTA!$F$4:$F$28)))</f>
        <v>Not applicable</v>
      </c>
      <c r="BB5" s="132" t="str" cm="1">
        <f t="array" ref="BB5">IF(Summary!$S$17&lt;40974,"Not applicable",Summary!$S$20*LOOKUP(2,1/(NTA!$A$3:$A$27&lt;=Summary!$S$17)/(NTA!$B$3:$B$27&gt;=Summary!$S$17),(NTA!$G$4:$G$28)))</f>
        <v>Not applicable</v>
      </c>
      <c r="BC5" s="106" t="str" cm="1">
        <f t="array" ref="BC5">IF(Summary!$S$17&lt;40974,"Not applicable",Summary!$S$20*LOOKUP(2,1/(NTA!$A$3:$A$27&lt;=Summary!$S$17)/(NTA!$B$3:$B$27&gt;=Summary!$S$17),(NTA!$H$4:$H$28)))</f>
        <v>Not applicable</v>
      </c>
      <c r="BD5" s="102" t="str" cm="1">
        <f t="array" ref="BD5">IF(Summary!$U$17&lt;40974,"Not applicable",Summary!$U$20*LOOKUP(2,1/(NTA!$A$3:$A$27&lt;=Summary!$U$17)/(NTA!$B$3:$B$27&gt;=Summary!$U$17),(NTA!$C$4:$C$28)))</f>
        <v>Not applicable</v>
      </c>
      <c r="BE5" s="132" t="str" cm="1">
        <f t="array" ref="BE5">IF(Summary!$U$17&lt;40974,"Not applicable",Summary!$U$20*LOOKUP(2,1/(NTA!$A$3:$A$27&lt;=Summary!$U$17)/(NTA!$B$3:$B$27&gt;=Summary!$U$17),(NTA!$D$4:$D$28)))</f>
        <v>Not applicable</v>
      </c>
      <c r="BF5" s="104" t="str" cm="1">
        <f t="array" ref="BF5">IF(Summary!$U$17&lt;40974,"Not applicable",Summary!$U$20*LOOKUP(2,1/(NTA!$A$3:$A$27&lt;=Summary!$U$17)/(NTA!$B$3:$B$27&gt;=Summary!$U$17),(NTA!$E$4:$E$28)))</f>
        <v>Not applicable</v>
      </c>
      <c r="BG5" s="133" t="str" cm="1">
        <f t="array" ref="BG5">IF(Summary!$U$17&lt;40974,"Not applicable",Summary!$U$20*LOOKUP(2,1/(NTA!$A$3:$A$27&lt;=Summary!$U$17)/(NTA!$B$3:$B$27&gt;=Summary!$U$17),(NTA!$F$4:$F$28)))</f>
        <v>Not applicable</v>
      </c>
      <c r="BH5" s="132" t="str" cm="1">
        <f t="array" ref="BH5">IF(Summary!$U$17&lt;40974,"Not applicable",Summary!$U$20*LOOKUP(2,1/(NTA!$A$3:$A$27&lt;=Summary!$U$17)/(NTA!$B$3:$B$27&gt;=Summary!$U$17),(NTA!$G$4:$G$28)))</f>
        <v>Not applicable</v>
      </c>
      <c r="BI5" s="106" t="str" cm="1">
        <f t="array" ref="BI5">IF(Summary!$U$17&lt;40974,"Not applicable",Summary!$U$20*LOOKUP(2,1/(NTA!$A$3:$A$27&lt;=Summary!$U$17)/(NTA!$B$3:$B$27&gt;=Summary!$U$17),(NTA!$H$4:$H$28)))</f>
        <v>Not applicable</v>
      </c>
      <c r="BJ5" s="16"/>
      <c r="BK5" s="16"/>
      <c r="BL5" s="16"/>
      <c r="BM5" s="16"/>
      <c r="BN5" s="16"/>
      <c r="BO5" s="16"/>
      <c r="BP5" s="16"/>
      <c r="BQ5" s="16"/>
      <c r="BR5" s="16"/>
      <c r="BS5" s="16"/>
    </row>
    <row r="6" spans="1:71">
      <c r="A6" s="16" t="s">
        <v>19</v>
      </c>
      <c r="B6" s="134">
        <f>Summary!$C$18</f>
        <v>1000</v>
      </c>
      <c r="C6" s="103">
        <f>Summary!$C$18</f>
        <v>1000</v>
      </c>
      <c r="D6" s="135">
        <f>Summary!$C$18</f>
        <v>1000</v>
      </c>
      <c r="E6" s="105">
        <f>Summary!$C$18</f>
        <v>1000</v>
      </c>
      <c r="F6" s="103">
        <f>Summary!$C$18</f>
        <v>1000</v>
      </c>
      <c r="G6" s="136">
        <f>Summary!$C$18</f>
        <v>1000</v>
      </c>
      <c r="H6" s="134">
        <f>Summary!$E$18</f>
        <v>2000</v>
      </c>
      <c r="I6" s="103">
        <f>Summary!$E$18</f>
        <v>2000</v>
      </c>
      <c r="J6" s="135">
        <f>Summary!$E$18</f>
        <v>2000</v>
      </c>
      <c r="K6" s="105">
        <f>Summary!$E$18</f>
        <v>2000</v>
      </c>
      <c r="L6" s="103">
        <f>Summary!$E$18</f>
        <v>2000</v>
      </c>
      <c r="M6" s="136">
        <f>Summary!$E$18</f>
        <v>2000</v>
      </c>
      <c r="N6" s="134">
        <f>Summary!$G$18</f>
        <v>0</v>
      </c>
      <c r="O6" s="103">
        <f>Summary!$G$18</f>
        <v>0</v>
      </c>
      <c r="P6" s="135">
        <f>Summary!$G$18</f>
        <v>0</v>
      </c>
      <c r="Q6" s="105">
        <f>Summary!$G$18</f>
        <v>0</v>
      </c>
      <c r="R6" s="103">
        <f>Summary!$G$18</f>
        <v>0</v>
      </c>
      <c r="S6" s="136">
        <f>Summary!$G$18</f>
        <v>0</v>
      </c>
      <c r="T6" s="134">
        <f>Summary!$I$18</f>
        <v>0</v>
      </c>
      <c r="U6" s="103">
        <f>Summary!$I$18</f>
        <v>0</v>
      </c>
      <c r="V6" s="135">
        <f>Summary!$I$18</f>
        <v>0</v>
      </c>
      <c r="W6" s="105">
        <f>Summary!$I$18</f>
        <v>0</v>
      </c>
      <c r="X6" s="103">
        <f>Summary!$I$18</f>
        <v>0</v>
      </c>
      <c r="Y6" s="136">
        <f>Summary!$I$18</f>
        <v>0</v>
      </c>
      <c r="Z6" s="134">
        <f>Summary!$K$18</f>
        <v>0</v>
      </c>
      <c r="AA6" s="103">
        <f>Summary!$K$18</f>
        <v>0</v>
      </c>
      <c r="AB6" s="135">
        <f>Summary!$K$18</f>
        <v>0</v>
      </c>
      <c r="AC6" s="105">
        <f>Summary!$K$18</f>
        <v>0</v>
      </c>
      <c r="AD6" s="103">
        <f>Summary!$K$18</f>
        <v>0</v>
      </c>
      <c r="AE6" s="136">
        <f>Summary!$K$18</f>
        <v>0</v>
      </c>
      <c r="AF6" s="134">
        <f>Summary!$M$18</f>
        <v>0</v>
      </c>
      <c r="AG6" s="103">
        <f>Summary!$M$18</f>
        <v>0</v>
      </c>
      <c r="AH6" s="135">
        <f>Summary!$M$18</f>
        <v>0</v>
      </c>
      <c r="AI6" s="105">
        <f>Summary!$M$18</f>
        <v>0</v>
      </c>
      <c r="AJ6" s="103">
        <f>Summary!$M$18</f>
        <v>0</v>
      </c>
      <c r="AK6" s="136">
        <f>Summary!$M$18</f>
        <v>0</v>
      </c>
      <c r="AL6" s="134">
        <f>Summary!$O$18</f>
        <v>0</v>
      </c>
      <c r="AM6" s="103">
        <f>Summary!$O$18</f>
        <v>0</v>
      </c>
      <c r="AN6" s="135">
        <f>Summary!$O$18</f>
        <v>0</v>
      </c>
      <c r="AO6" s="105">
        <f>Summary!$O$18</f>
        <v>0</v>
      </c>
      <c r="AP6" s="103">
        <f>Summary!$O$18</f>
        <v>0</v>
      </c>
      <c r="AQ6" s="136">
        <f>Summary!$O$18</f>
        <v>0</v>
      </c>
      <c r="AR6" s="134">
        <f>Summary!$Q$18</f>
        <v>0</v>
      </c>
      <c r="AS6" s="103">
        <f>Summary!$Q$18</f>
        <v>0</v>
      </c>
      <c r="AT6" s="135">
        <f>Summary!$Q$18</f>
        <v>0</v>
      </c>
      <c r="AU6" s="105">
        <f>Summary!$Q$18</f>
        <v>0</v>
      </c>
      <c r="AV6" s="103">
        <f>Summary!$Q$18</f>
        <v>0</v>
      </c>
      <c r="AW6" s="136">
        <f>Summary!$Q$18</f>
        <v>0</v>
      </c>
      <c r="AX6" s="134">
        <f>Summary!$S$18</f>
        <v>0</v>
      </c>
      <c r="AY6" s="103">
        <f>Summary!$S$18</f>
        <v>0</v>
      </c>
      <c r="AZ6" s="135">
        <f>Summary!$S$18</f>
        <v>0</v>
      </c>
      <c r="BA6" s="105">
        <f>Summary!$S$18</f>
        <v>0</v>
      </c>
      <c r="BB6" s="103">
        <f>Summary!$S$18</f>
        <v>0</v>
      </c>
      <c r="BC6" s="136">
        <f>Summary!$S$18</f>
        <v>0</v>
      </c>
      <c r="BD6" s="134">
        <f>Summary!$U$18</f>
        <v>0</v>
      </c>
      <c r="BE6" s="103">
        <f>Summary!$U$18</f>
        <v>0</v>
      </c>
      <c r="BF6" s="135">
        <f>Summary!$U$18</f>
        <v>0</v>
      </c>
      <c r="BG6" s="105">
        <f>Summary!$U$18</f>
        <v>0</v>
      </c>
      <c r="BH6" s="103">
        <f>Summary!$U$18</f>
        <v>0</v>
      </c>
      <c r="BI6" s="136">
        <f>Summary!$U$18</f>
        <v>0</v>
      </c>
      <c r="BJ6" s="16"/>
      <c r="BK6" s="16"/>
      <c r="BL6" s="16"/>
      <c r="BM6" s="16"/>
      <c r="BN6" s="16"/>
      <c r="BO6" s="16"/>
      <c r="BP6" s="16"/>
      <c r="BQ6" s="16"/>
      <c r="BR6" s="16"/>
      <c r="BS6" s="16"/>
    </row>
    <row r="7" spans="1:71" ht="15.75" thickBot="1">
      <c r="A7" s="16" t="s">
        <v>20</v>
      </c>
      <c r="B7" s="137">
        <f>B5*B6</f>
        <v>927</v>
      </c>
      <c r="C7" s="138">
        <f>C5*C6</f>
        <v>453.2</v>
      </c>
      <c r="D7" s="139">
        <f>D5*D6</f>
        <v>118.2</v>
      </c>
      <c r="E7" s="140">
        <f t="shared" ref="E7:BI7" si="0">E5*E6</f>
        <v>38.6</v>
      </c>
      <c r="F7" s="138">
        <f t="shared" si="0"/>
        <v>102</v>
      </c>
      <c r="G7" s="145">
        <f t="shared" si="0"/>
        <v>361</v>
      </c>
      <c r="H7" s="137" t="e">
        <f t="shared" si="0"/>
        <v>#VALUE!</v>
      </c>
      <c r="I7" s="138" t="e">
        <f t="shared" si="0"/>
        <v>#VALUE!</v>
      </c>
      <c r="J7" s="139" t="e">
        <f t="shared" si="0"/>
        <v>#VALUE!</v>
      </c>
      <c r="K7" s="140" t="e">
        <f t="shared" si="0"/>
        <v>#VALUE!</v>
      </c>
      <c r="L7" s="138" t="e">
        <f t="shared" si="0"/>
        <v>#VALUE!</v>
      </c>
      <c r="M7" s="145" t="e">
        <f t="shared" si="0"/>
        <v>#VALUE!</v>
      </c>
      <c r="N7" s="137" t="e">
        <f t="shared" si="0"/>
        <v>#VALUE!</v>
      </c>
      <c r="O7" s="138" t="e">
        <f t="shared" si="0"/>
        <v>#VALUE!</v>
      </c>
      <c r="P7" s="139" t="e">
        <f t="shared" si="0"/>
        <v>#VALUE!</v>
      </c>
      <c r="Q7" s="140" t="e">
        <f t="shared" si="0"/>
        <v>#VALUE!</v>
      </c>
      <c r="R7" s="138" t="e">
        <f t="shared" si="0"/>
        <v>#VALUE!</v>
      </c>
      <c r="S7" s="145" t="e">
        <f t="shared" si="0"/>
        <v>#VALUE!</v>
      </c>
      <c r="T7" s="137" t="e">
        <f t="shared" si="0"/>
        <v>#VALUE!</v>
      </c>
      <c r="U7" s="138" t="e">
        <f t="shared" si="0"/>
        <v>#VALUE!</v>
      </c>
      <c r="V7" s="139" t="e">
        <f t="shared" si="0"/>
        <v>#VALUE!</v>
      </c>
      <c r="W7" s="140" t="e">
        <f t="shared" si="0"/>
        <v>#VALUE!</v>
      </c>
      <c r="X7" s="138" t="e">
        <f t="shared" si="0"/>
        <v>#VALUE!</v>
      </c>
      <c r="Y7" s="145" t="e">
        <f t="shared" si="0"/>
        <v>#VALUE!</v>
      </c>
      <c r="Z7" s="137" t="e">
        <f t="shared" si="0"/>
        <v>#VALUE!</v>
      </c>
      <c r="AA7" s="138" t="e">
        <f t="shared" si="0"/>
        <v>#VALUE!</v>
      </c>
      <c r="AB7" s="139" t="e">
        <f t="shared" si="0"/>
        <v>#VALUE!</v>
      </c>
      <c r="AC7" s="140" t="e">
        <f t="shared" si="0"/>
        <v>#VALUE!</v>
      </c>
      <c r="AD7" s="138" t="e">
        <f t="shared" si="0"/>
        <v>#VALUE!</v>
      </c>
      <c r="AE7" s="145" t="e">
        <f t="shared" si="0"/>
        <v>#VALUE!</v>
      </c>
      <c r="AF7" s="137" t="e">
        <f t="shared" si="0"/>
        <v>#VALUE!</v>
      </c>
      <c r="AG7" s="138" t="e">
        <f t="shared" si="0"/>
        <v>#VALUE!</v>
      </c>
      <c r="AH7" s="139" t="e">
        <f t="shared" si="0"/>
        <v>#VALUE!</v>
      </c>
      <c r="AI7" s="140" t="e">
        <f t="shared" si="0"/>
        <v>#VALUE!</v>
      </c>
      <c r="AJ7" s="138" t="e">
        <f t="shared" si="0"/>
        <v>#VALUE!</v>
      </c>
      <c r="AK7" s="145" t="e">
        <f t="shared" si="0"/>
        <v>#VALUE!</v>
      </c>
      <c r="AL7" s="137" t="e">
        <f t="shared" si="0"/>
        <v>#VALUE!</v>
      </c>
      <c r="AM7" s="138" t="e">
        <f t="shared" si="0"/>
        <v>#VALUE!</v>
      </c>
      <c r="AN7" s="139" t="e">
        <f t="shared" si="0"/>
        <v>#VALUE!</v>
      </c>
      <c r="AO7" s="140" t="e">
        <f t="shared" si="0"/>
        <v>#VALUE!</v>
      </c>
      <c r="AP7" s="138" t="e">
        <f t="shared" si="0"/>
        <v>#VALUE!</v>
      </c>
      <c r="AQ7" s="145" t="e">
        <f t="shared" si="0"/>
        <v>#VALUE!</v>
      </c>
      <c r="AR7" s="137" t="e">
        <f t="shared" si="0"/>
        <v>#VALUE!</v>
      </c>
      <c r="AS7" s="138" t="e">
        <f t="shared" si="0"/>
        <v>#VALUE!</v>
      </c>
      <c r="AT7" s="139" t="e">
        <f t="shared" si="0"/>
        <v>#VALUE!</v>
      </c>
      <c r="AU7" s="140" t="e">
        <f t="shared" si="0"/>
        <v>#VALUE!</v>
      </c>
      <c r="AV7" s="138" t="e">
        <f t="shared" si="0"/>
        <v>#VALUE!</v>
      </c>
      <c r="AW7" s="145" t="e">
        <f t="shared" si="0"/>
        <v>#VALUE!</v>
      </c>
      <c r="AX7" s="137" t="e">
        <f t="shared" si="0"/>
        <v>#VALUE!</v>
      </c>
      <c r="AY7" s="138" t="e">
        <f t="shared" si="0"/>
        <v>#VALUE!</v>
      </c>
      <c r="AZ7" s="139" t="e">
        <f t="shared" si="0"/>
        <v>#VALUE!</v>
      </c>
      <c r="BA7" s="140" t="e">
        <f t="shared" si="0"/>
        <v>#VALUE!</v>
      </c>
      <c r="BB7" s="138" t="e">
        <f t="shared" si="0"/>
        <v>#VALUE!</v>
      </c>
      <c r="BC7" s="145" t="e">
        <f t="shared" si="0"/>
        <v>#VALUE!</v>
      </c>
      <c r="BD7" s="137" t="e">
        <f t="shared" si="0"/>
        <v>#VALUE!</v>
      </c>
      <c r="BE7" s="138" t="e">
        <f t="shared" si="0"/>
        <v>#VALUE!</v>
      </c>
      <c r="BF7" s="139" t="e">
        <f t="shared" si="0"/>
        <v>#VALUE!</v>
      </c>
      <c r="BG7" s="140" t="e">
        <f t="shared" si="0"/>
        <v>#VALUE!</v>
      </c>
      <c r="BH7" s="138" t="e">
        <f t="shared" si="0"/>
        <v>#VALUE!</v>
      </c>
      <c r="BI7" s="145" t="e">
        <f t="shared" si="0"/>
        <v>#VALUE!</v>
      </c>
      <c r="BJ7" s="16"/>
      <c r="BK7" s="16"/>
      <c r="BL7" s="16"/>
      <c r="BM7" s="16"/>
      <c r="BN7" s="16"/>
      <c r="BO7" s="16"/>
      <c r="BP7" s="16"/>
      <c r="BQ7" s="16"/>
      <c r="BR7" s="16"/>
      <c r="BS7" s="16"/>
    </row>
    <row r="8" spans="1:71" ht="8.25" customHeight="1" thickBot="1">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row>
    <row r="9" spans="1:71">
      <c r="A9" s="16" t="s">
        <v>49</v>
      </c>
      <c r="B9" s="33" cm="1">
        <f t="array" ref="B9">IF(Summary!$C$17&lt;40974,"Not applicable",LOOKUP(2,1/(TDD!$A$3:$A$15&lt;=Summary!$C$17)/(TDD!$B$3:$B$15&gt;=Summary!$C$17),(TDD!$E$3:$E$15)))</f>
        <v>0.25853722000000001</v>
      </c>
      <c r="C9" s="34">
        <v>0</v>
      </c>
      <c r="D9" s="35" cm="1">
        <f t="array" ref="D9">IF(Summary!$C$17&lt;40974,"Not applicable",LOOKUP(2,1/(TDD!$A$3:$A$15&lt;=Summary!$C$17)/(TDD!$B$3:$B$15&gt;=Summary!$C$17),(TDD!$H$3:$H$15)))</f>
        <v>0</v>
      </c>
      <c r="E9" s="36">
        <v>0</v>
      </c>
      <c r="F9" s="34">
        <v>0</v>
      </c>
      <c r="G9" s="37" cm="1">
        <f t="array" ref="G9">IF(Summary!$C$17&lt;40974,"Not applicable",LOOKUP(2,1/(TDD!$A$3:$A$15&lt;=Summary!$C$17)/(TDD!$B$3:$B$15&gt;=Summary!$C$17),(TDD!$K$3:$K$15)))</f>
        <v>6.8742514071000002E-2</v>
      </c>
      <c r="H9" s="33" t="str" cm="1">
        <f t="array" ref="H9">IF(Summary!$E$17&lt;40974,"Not applicable",LOOKUP(2,1/(TDD!$A$3:$A$15&lt;=Summary!$E$17)/(TDD!$B$3:$B$15&gt;=Summary!$E$17),(TDD!$E$3:$E$15)))</f>
        <v>Not applicable</v>
      </c>
      <c r="I9" s="34">
        <v>0</v>
      </c>
      <c r="J9" s="35" t="str" cm="1">
        <f t="array" ref="J9">IF(Summary!$E$17&lt;40974,"Not applicable",LOOKUP(2,1/(TDD!$A$3:$A$15&lt;=Summary!$E$17)/(TDD!$B$3:$B$15&gt;=Summary!$E$17),(TDD!$H$3:$H$15)))</f>
        <v>Not applicable</v>
      </c>
      <c r="K9" s="36">
        <v>0</v>
      </c>
      <c r="L9" s="34">
        <v>0</v>
      </c>
      <c r="M9" s="37" t="str" cm="1">
        <f t="array" ref="M9">IF(Summary!$E$17&lt;40974,"Not applicable",LOOKUP(2,1/(TDD!$A$3:$A$15&lt;=Summary!$E$17)/(TDD!$B$3:$B$15&gt;=Summary!$E$17),(TDD!$K$3:$K$15)))</f>
        <v>Not applicable</v>
      </c>
      <c r="N9" s="33" t="str" cm="1">
        <f t="array" ref="N9">IF(Summary!$G$17&lt;40974,"Not applicable",LOOKUP(2,1/(TDD!$A$3:$A$15&lt;=Summary!$G$17)/(TDD!$B$3:$B$15&gt;=Summary!$G$17),(TDD!$E$3:$E$15)))</f>
        <v>Not applicable</v>
      </c>
      <c r="O9" s="34">
        <v>0</v>
      </c>
      <c r="P9" s="35" t="str" cm="1">
        <f t="array" ref="P9">IF(Summary!$G$17&lt;40974,"Not applicable",LOOKUP(2,1/(TDD!$A$3:$A$15&lt;=Summary!$G$17)/(TDD!$B$3:$B$15&gt;=Summary!$G$17),(TDD!$H$3:$H$15)))</f>
        <v>Not applicable</v>
      </c>
      <c r="Q9" s="36">
        <v>0</v>
      </c>
      <c r="R9" s="34">
        <v>0</v>
      </c>
      <c r="S9" s="37" t="str" cm="1">
        <f t="array" ref="S9">IF(Summary!$G$17&lt;40974,"Not applicable",LOOKUP(2,1/(TDD!$A$3:$A$15&lt;=Summary!$G$17)/(TDD!$B$3:$B$15&gt;=Summary!$G$17),(TDD!$K$3:$K$15)))</f>
        <v>Not applicable</v>
      </c>
      <c r="T9" s="33" t="str" cm="1">
        <f t="array" ref="T9">IF(Summary!$I$17&lt;40974,"Not applicable",LOOKUP(2,1/(TDD!$A$3:$A$15&lt;=Summary!$I$17)/(TDD!$B$3:$B$15&gt;=Summary!$I$17),(TDD!$E$3:$E$15)))</f>
        <v>Not applicable</v>
      </c>
      <c r="U9" s="34">
        <v>0</v>
      </c>
      <c r="V9" s="35" t="str" cm="1">
        <f t="array" ref="V9">IF(Summary!$I$17&lt;40974,"Not applicable",LOOKUP(2,1/(TDD!$A$3:$A$15&lt;=Summary!$I$17)/(TDD!$B$3:$B$15&gt;=Summary!$I$17),(TDD!$H$3:$H$15)))</f>
        <v>Not applicable</v>
      </c>
      <c r="W9" s="36">
        <v>0</v>
      </c>
      <c r="X9" s="34">
        <v>0</v>
      </c>
      <c r="Y9" s="37" t="str" cm="1">
        <f t="array" ref="Y9">IF(Summary!$I$17&lt;40974,"Not applicable",LOOKUP(2,1/(TDD!$A$3:$A$15&lt;=Summary!$I$17)/(TDD!$B$3:$B$15&gt;=Summary!$I$17),(TDD!$K$3:$K$15)))</f>
        <v>Not applicable</v>
      </c>
      <c r="Z9" s="33" t="str" cm="1">
        <f t="array" ref="Z9">IF(Summary!$K$17&lt;40974,"Not applicable",LOOKUP(2,1/(TDD!$A$3:$A$15&lt;=Summary!$K$17)/(TDD!$B$3:$B$15&gt;=Summary!$K$17),(TDD!$E$3:$E$15)))</f>
        <v>Not applicable</v>
      </c>
      <c r="AA9" s="34">
        <v>0</v>
      </c>
      <c r="AB9" s="35" t="str" cm="1">
        <f t="array" ref="AB9">IF(Summary!$K$17&lt;40974,"Not applicable",LOOKUP(2,1/(TDD!$A$3:$A$15&lt;=Summary!$K$17)/(TDD!$B$3:$B$15&gt;=Summary!$K$17),(TDD!$H$3:$H$15)))</f>
        <v>Not applicable</v>
      </c>
      <c r="AC9" s="36">
        <v>0</v>
      </c>
      <c r="AD9" s="34">
        <v>0</v>
      </c>
      <c r="AE9" s="37" t="str" cm="1">
        <f t="array" ref="AE9">IF(Summary!$K$17&lt;40974,"Not applicable",LOOKUP(2,1/(TDD!$A$3:$A$15&lt;=Summary!$K$17)/(TDD!$B$3:$B$15&gt;=Summary!$K$17),(TDD!$K$3:$K$15)))</f>
        <v>Not applicable</v>
      </c>
      <c r="AF9" s="33" t="str" cm="1">
        <f t="array" ref="AF9">IF(Summary!$M$17&lt;40974,"Not applicable",LOOKUP(2,1/(TDD!$A$3:$A$15&lt;=Summary!$M$17)/(TDD!$B$3:$B$15&gt;=Summary!$M$17),(TDD!$E$3:$E$15)))</f>
        <v>Not applicable</v>
      </c>
      <c r="AG9" s="34">
        <v>0</v>
      </c>
      <c r="AH9" s="35" t="str" cm="1">
        <f t="array" ref="AH9">IF(Summary!$M$17&lt;40974,"Not applicable",LOOKUP(2,1/(TDD!$A$3:$A$15&lt;=Summary!$M$17)/(TDD!$B$3:$B$15&gt;=Summary!$M$17),(TDD!$H$3:$H$15)))</f>
        <v>Not applicable</v>
      </c>
      <c r="AI9" s="36">
        <v>0</v>
      </c>
      <c r="AJ9" s="34">
        <v>0</v>
      </c>
      <c r="AK9" s="37" t="str" cm="1">
        <f t="array" ref="AK9">IF(Summary!$M$17&lt;40974,"Not applicable",LOOKUP(2,1/(TDD!$A$3:$A$15&lt;=Summary!$M$17)/(TDD!$B$3:$B$15&gt;=Summary!$M$17),(TDD!$K$3:$K$15)))</f>
        <v>Not applicable</v>
      </c>
      <c r="AL9" s="33" t="str" cm="1">
        <f t="array" ref="AL9">IF(Summary!$O$17&lt;40974,"Not applicable",LOOKUP(2,1/(TDD!$A$3:$A$15&lt;=Summary!$O$17)/(TDD!$B$3:$B$15&gt;=Summary!$O$17),(TDD!$E$3:$E$15)))</f>
        <v>Not applicable</v>
      </c>
      <c r="AM9" s="34">
        <v>0</v>
      </c>
      <c r="AN9" s="35" t="str" cm="1">
        <f t="array" ref="AN9">IF(Summary!$O$17&lt;40974,"Not applicable",LOOKUP(2,1/(TDD!$A$3:$A$15&lt;=Summary!$O$17)/(TDD!$B$3:$B$15&gt;=Summary!$O$17),(TDD!$H$3:$H$15)))</f>
        <v>Not applicable</v>
      </c>
      <c r="AO9" s="36">
        <v>0</v>
      </c>
      <c r="AP9" s="34">
        <v>0</v>
      </c>
      <c r="AQ9" s="37" t="str" cm="1">
        <f t="array" ref="AQ9">IF(Summary!$O$17&lt;40974,"Not applicable",LOOKUP(2,1/(TDD!$A$3:$A$15&lt;=Summary!$O$17)/(TDD!$B$3:$B$15&gt;=Summary!$O$17),(TDD!$K$3:$K$15)))</f>
        <v>Not applicable</v>
      </c>
      <c r="AR9" s="33" t="str" cm="1">
        <f t="array" ref="AR9">IF(Summary!$Q$17&lt;40974,"Not applicable",LOOKUP(2,1/(TDD!$A$3:$A$15&lt;=Summary!$Q$17)/(TDD!$B$3:$B$15&gt;=Summary!$Q$17),(TDD!$E$3:$E$15)))</f>
        <v>Not applicable</v>
      </c>
      <c r="AS9" s="34">
        <v>0</v>
      </c>
      <c r="AT9" s="35" t="str" cm="1">
        <f t="array" ref="AT9">IF(Summary!$Q$17&lt;40974,"Not applicable",LOOKUP(2,1/(TDD!$A$3:$A$15&lt;=Summary!$Q$17)/(TDD!$B$3:$B$15&gt;=Summary!$Q$17),(TDD!$H$3:$H$15)))</f>
        <v>Not applicable</v>
      </c>
      <c r="AU9" s="36">
        <v>0</v>
      </c>
      <c r="AV9" s="34">
        <v>0</v>
      </c>
      <c r="AW9" s="37" t="str" cm="1">
        <f t="array" ref="AW9">IF(Summary!$Q$17&lt;40974,"Not applicable",LOOKUP(2,1/(TDD!$A$3:$A$15&lt;=Summary!$Q$17)/(TDD!$B$3:$B$15&gt;=Summary!$Q$17),(TDD!$K$3:$K$15)))</f>
        <v>Not applicable</v>
      </c>
      <c r="AX9" s="33" t="str" cm="1">
        <f t="array" ref="AX9">IF(Summary!$S$17&lt;40974,"Not applicable",LOOKUP(2,1/(TDD!$A$3:$A$15&lt;=Summary!$S$17)/(TDD!$B$3:$B$15&gt;=Summary!$S$17),(TDD!$E$3:$E$15)))</f>
        <v>Not applicable</v>
      </c>
      <c r="AY9" s="34">
        <v>0</v>
      </c>
      <c r="AZ9" s="35" t="str" cm="1">
        <f t="array" ref="AZ9">IF(Summary!$S$17&lt;40974,"Not applicable",LOOKUP(2,1/(TDD!$A$3:$A$15&lt;=Summary!$S$17)/(TDD!$B$3:$B$15&gt;=Summary!$S$17),(TDD!$H$3:$H$15)))</f>
        <v>Not applicable</v>
      </c>
      <c r="BA9" s="36">
        <v>0</v>
      </c>
      <c r="BB9" s="34">
        <v>0</v>
      </c>
      <c r="BC9" s="37" t="str" cm="1">
        <f t="array" ref="BC9">IF(Summary!$S$17&lt;40974,"Not applicable",LOOKUP(2,1/(TDD!$A$3:$A$15&lt;=Summary!$S$17)/(TDD!$B$3:$B$15&gt;=Summary!$S$17),(TDD!$K$3:$K$15)))</f>
        <v>Not applicable</v>
      </c>
      <c r="BD9" s="33" t="str" cm="1">
        <f t="array" ref="BD9">IF(Summary!$U$17&lt;40974,"Not applicable",LOOKUP(2,1/(TDD!$A$3:$A$15&lt;=Summary!$U$17)/(TDD!$B$3:$B$15&gt;=Summary!$U$17),(TDD!$E$3:$E$15)))</f>
        <v>Not applicable</v>
      </c>
      <c r="BE9" s="34">
        <v>0</v>
      </c>
      <c r="BF9" s="35" t="str" cm="1">
        <f t="array" ref="BF9">IF(Summary!$U$17&lt;40974,"Not applicable",LOOKUP(2,1/(TDD!$A$3:$A$15&lt;=Summary!$U$17)/(TDD!$B$3:$B$15&gt;=Summary!$U$17),(TDD!$H$3:$H$15)))</f>
        <v>Not applicable</v>
      </c>
      <c r="BG9" s="36">
        <v>0</v>
      </c>
      <c r="BH9" s="34">
        <v>0</v>
      </c>
      <c r="BI9" s="37" t="str" cm="1">
        <f t="array" ref="BI9">IF(Summary!$U$17&lt;40974,"Not applicable",LOOKUP(2,1/(TDD!$A$3:$A$15&lt;=Summary!$U$17)/(TDD!$B$3:$B$15&gt;=Summary!$U$17),(TDD!$K$3:$K$15)))</f>
        <v>Not applicable</v>
      </c>
      <c r="BJ9" s="16"/>
      <c r="BK9" s="16"/>
      <c r="BL9" s="16"/>
      <c r="BM9" s="16"/>
      <c r="BN9" s="16"/>
      <c r="BO9" s="16"/>
      <c r="BP9" s="16"/>
      <c r="BQ9" s="16"/>
      <c r="BR9" s="16"/>
      <c r="BS9" s="16"/>
    </row>
    <row r="10" spans="1:71">
      <c r="A10" s="16" t="s">
        <v>50</v>
      </c>
      <c r="B10" s="102">
        <f>Summary!$C$21*B9/($B$9+$D$9+$G$9)</f>
        <v>2369.8737784715349</v>
      </c>
      <c r="C10" s="103">
        <v>0</v>
      </c>
      <c r="D10" s="104">
        <f>Summary!$C$21*D9/($B$9+$D$9+$G$9)</f>
        <v>0</v>
      </c>
      <c r="E10" s="105">
        <v>0</v>
      </c>
      <c r="F10" s="103">
        <v>0</v>
      </c>
      <c r="G10" s="106">
        <f>Summary!$C$21*G9/($B$9+$D$9+$G$9)</f>
        <v>630.12622152846473</v>
      </c>
      <c r="H10" s="102" t="e">
        <f>Summary!$E$21*H9/($H$9+$J$9+$M$9)</f>
        <v>#VALUE!</v>
      </c>
      <c r="I10" s="103">
        <v>0</v>
      </c>
      <c r="J10" s="104" t="e">
        <f>Summary!$E$21*J9/($H$9+$J$9+$M$9)</f>
        <v>#VALUE!</v>
      </c>
      <c r="K10" s="105">
        <v>0</v>
      </c>
      <c r="L10" s="103">
        <v>0</v>
      </c>
      <c r="M10" s="106" t="e">
        <f>Summary!$E$21*M9/($H$9+$J$9+$M$9)</f>
        <v>#VALUE!</v>
      </c>
      <c r="N10" s="102" t="e">
        <f>Summary!$G$21*N9/($N$9+$P$9+$S$9)</f>
        <v>#VALUE!</v>
      </c>
      <c r="O10" s="103">
        <v>0</v>
      </c>
      <c r="P10" s="104" t="e">
        <f>Summary!$G$21*P9/($N$9+$P$9+$S$9)</f>
        <v>#VALUE!</v>
      </c>
      <c r="Q10" s="105">
        <v>0</v>
      </c>
      <c r="R10" s="103">
        <v>0</v>
      </c>
      <c r="S10" s="106" t="e">
        <f>Summary!$G$21*S9/($N$9+$P$9+$S$9)</f>
        <v>#VALUE!</v>
      </c>
      <c r="T10" s="102" t="e">
        <f>Summary!$I$21*T9/($T$9+$V$9+$Y$9)</f>
        <v>#VALUE!</v>
      </c>
      <c r="U10" s="103"/>
      <c r="V10" s="104" t="e">
        <f>Summary!$I$21*V9/($T$9+$V$9+$Y$9)</f>
        <v>#VALUE!</v>
      </c>
      <c r="W10" s="105"/>
      <c r="X10" s="103"/>
      <c r="Y10" s="106" t="e">
        <f>Summary!$I$21*Y9/($T$9+$V$9+$Y$9)</f>
        <v>#VALUE!</v>
      </c>
      <c r="Z10" s="102" t="e">
        <f>Summary!$K$21*Z9/($Z$9+$AB$9+$AE$9)</f>
        <v>#VALUE!</v>
      </c>
      <c r="AA10" s="103"/>
      <c r="AB10" s="104" t="e">
        <f>Summary!$K$21*AB9/($Z$9+$AB$9+$AE$9)</f>
        <v>#VALUE!</v>
      </c>
      <c r="AC10" s="105"/>
      <c r="AD10" s="103"/>
      <c r="AE10" s="106" t="e">
        <f>Summary!$K$21*AE9/($Z$9+$AB$9+$AE$9)</f>
        <v>#VALUE!</v>
      </c>
      <c r="AF10" s="102" t="e">
        <f>Summary!$M$21*AF9/($AF$9+$AH$9+$AK$9)</f>
        <v>#VALUE!</v>
      </c>
      <c r="AG10" s="103"/>
      <c r="AH10" s="104" t="e">
        <f>Summary!$M$21*AH9/($AF$9+$AH$9+$AK$9)</f>
        <v>#VALUE!</v>
      </c>
      <c r="AI10" s="105"/>
      <c r="AJ10" s="103"/>
      <c r="AK10" s="106" t="e">
        <f>Summary!$M$21*AK9/($AF$9+$AH$9+$AK$9)</f>
        <v>#VALUE!</v>
      </c>
      <c r="AL10" s="102" t="e">
        <f>Summary!$O$21*AL9/($AL$9+$AN$9+$AQ$9)</f>
        <v>#VALUE!</v>
      </c>
      <c r="AM10" s="103"/>
      <c r="AN10" s="104" t="e">
        <f>Summary!$O$21*AN9/($AL$9+$AN$9+$AQ$9)</f>
        <v>#VALUE!</v>
      </c>
      <c r="AO10" s="105"/>
      <c r="AP10" s="103"/>
      <c r="AQ10" s="106" t="e">
        <f>Summary!$O$21*AQ9/($AL$9+$AN$9+$AQ$9)</f>
        <v>#VALUE!</v>
      </c>
      <c r="AR10" s="102" t="e">
        <f>Summary!$Q$21*AR9/($AR$9+$AT$9+$AW$9)</f>
        <v>#VALUE!</v>
      </c>
      <c r="AS10" s="103"/>
      <c r="AT10" s="104" t="e">
        <f>Summary!$Q$21*AT9/($AR$9+$AT$9+$AW$9)</f>
        <v>#VALUE!</v>
      </c>
      <c r="AU10" s="105"/>
      <c r="AV10" s="103"/>
      <c r="AW10" s="106" t="e">
        <f>Summary!$Q$21*AW9/($AR$9+$AT$9+$AW$9)</f>
        <v>#VALUE!</v>
      </c>
      <c r="AX10" s="102" t="e">
        <f>Summary!$S$21*AX9/($AX$9+$AZ$9+$BC$9)</f>
        <v>#VALUE!</v>
      </c>
      <c r="AY10" s="103"/>
      <c r="AZ10" s="104" t="e">
        <f>Summary!$S$21*AZ9/($AX$9+$AZ$9+$BC$9)</f>
        <v>#VALUE!</v>
      </c>
      <c r="BA10" s="105"/>
      <c r="BB10" s="103"/>
      <c r="BC10" s="106" t="e">
        <f>Summary!$S$21*BC9/($AX$9+$AZ$9+$BC$9)</f>
        <v>#VALUE!</v>
      </c>
      <c r="BD10" s="102" t="e">
        <f>Summary!$U$21*BD9/($BD$9+$BF$9+$BI$9)</f>
        <v>#VALUE!</v>
      </c>
      <c r="BE10" s="103"/>
      <c r="BF10" s="104" t="e">
        <f>Summary!$U$21*BF9/($BD$9+$BF$9+$BI$9)</f>
        <v>#VALUE!</v>
      </c>
      <c r="BG10" s="105"/>
      <c r="BH10" s="103"/>
      <c r="BI10" s="106" t="e">
        <f>Summary!$U$21*BI9/($BD$9+$BF$9+$BI$9)</f>
        <v>#VALUE!</v>
      </c>
      <c r="BJ10" s="16"/>
      <c r="BK10" s="16"/>
      <c r="BL10" s="16"/>
      <c r="BM10" s="16"/>
      <c r="BN10" s="16"/>
      <c r="BO10" s="16"/>
      <c r="BP10" s="16"/>
      <c r="BQ10" s="16"/>
      <c r="BR10" s="16"/>
      <c r="BS10" s="16"/>
    </row>
    <row r="11" spans="1:71" ht="15.75" thickBot="1">
      <c r="A11" s="16" t="s">
        <v>52</v>
      </c>
      <c r="B11" s="137">
        <f t="shared" ref="B11:AG11" si="1">B7-B10</f>
        <v>-1442.8737784715349</v>
      </c>
      <c r="C11" s="143">
        <f t="shared" si="1"/>
        <v>453.2</v>
      </c>
      <c r="D11" s="139">
        <f t="shared" si="1"/>
        <v>118.2</v>
      </c>
      <c r="E11" s="144">
        <f t="shared" si="1"/>
        <v>38.6</v>
      </c>
      <c r="F11" s="143">
        <f t="shared" si="1"/>
        <v>102</v>
      </c>
      <c r="G11" s="145">
        <f t="shared" si="1"/>
        <v>-269.12622152846473</v>
      </c>
      <c r="H11" s="137" t="e">
        <f t="shared" si="1"/>
        <v>#VALUE!</v>
      </c>
      <c r="I11" s="143" t="e">
        <f t="shared" si="1"/>
        <v>#VALUE!</v>
      </c>
      <c r="J11" s="139" t="e">
        <f t="shared" si="1"/>
        <v>#VALUE!</v>
      </c>
      <c r="K11" s="144" t="e">
        <f t="shared" si="1"/>
        <v>#VALUE!</v>
      </c>
      <c r="L11" s="143" t="e">
        <f t="shared" si="1"/>
        <v>#VALUE!</v>
      </c>
      <c r="M11" s="145" t="e">
        <f t="shared" si="1"/>
        <v>#VALUE!</v>
      </c>
      <c r="N11" s="137" t="e">
        <f t="shared" si="1"/>
        <v>#VALUE!</v>
      </c>
      <c r="O11" s="143" t="e">
        <f t="shared" si="1"/>
        <v>#VALUE!</v>
      </c>
      <c r="P11" s="139" t="e">
        <f t="shared" si="1"/>
        <v>#VALUE!</v>
      </c>
      <c r="Q11" s="144" t="e">
        <f t="shared" si="1"/>
        <v>#VALUE!</v>
      </c>
      <c r="R11" s="143" t="e">
        <f t="shared" si="1"/>
        <v>#VALUE!</v>
      </c>
      <c r="S11" s="145" t="e">
        <f t="shared" si="1"/>
        <v>#VALUE!</v>
      </c>
      <c r="T11" s="137" t="e">
        <f t="shared" si="1"/>
        <v>#VALUE!</v>
      </c>
      <c r="U11" s="143" t="e">
        <f t="shared" si="1"/>
        <v>#VALUE!</v>
      </c>
      <c r="V11" s="139" t="e">
        <f t="shared" si="1"/>
        <v>#VALUE!</v>
      </c>
      <c r="W11" s="144" t="e">
        <f t="shared" si="1"/>
        <v>#VALUE!</v>
      </c>
      <c r="X11" s="143" t="e">
        <f t="shared" si="1"/>
        <v>#VALUE!</v>
      </c>
      <c r="Y11" s="145" t="e">
        <f t="shared" si="1"/>
        <v>#VALUE!</v>
      </c>
      <c r="Z11" s="137" t="e">
        <f t="shared" si="1"/>
        <v>#VALUE!</v>
      </c>
      <c r="AA11" s="143" t="e">
        <f t="shared" si="1"/>
        <v>#VALUE!</v>
      </c>
      <c r="AB11" s="139" t="e">
        <f t="shared" si="1"/>
        <v>#VALUE!</v>
      </c>
      <c r="AC11" s="144" t="e">
        <f t="shared" si="1"/>
        <v>#VALUE!</v>
      </c>
      <c r="AD11" s="143" t="e">
        <f t="shared" si="1"/>
        <v>#VALUE!</v>
      </c>
      <c r="AE11" s="145" t="e">
        <f t="shared" si="1"/>
        <v>#VALUE!</v>
      </c>
      <c r="AF11" s="137" t="e">
        <f t="shared" si="1"/>
        <v>#VALUE!</v>
      </c>
      <c r="AG11" s="143" t="e">
        <f t="shared" si="1"/>
        <v>#VALUE!</v>
      </c>
      <c r="AH11" s="139" t="e">
        <f t="shared" ref="AH11:BI11" si="2">AH7-AH10</f>
        <v>#VALUE!</v>
      </c>
      <c r="AI11" s="144" t="e">
        <f t="shared" si="2"/>
        <v>#VALUE!</v>
      </c>
      <c r="AJ11" s="143" t="e">
        <f t="shared" si="2"/>
        <v>#VALUE!</v>
      </c>
      <c r="AK11" s="145" t="e">
        <f t="shared" si="2"/>
        <v>#VALUE!</v>
      </c>
      <c r="AL11" s="137" t="e">
        <f t="shared" si="2"/>
        <v>#VALUE!</v>
      </c>
      <c r="AM11" s="143" t="e">
        <f t="shared" si="2"/>
        <v>#VALUE!</v>
      </c>
      <c r="AN11" s="139" t="e">
        <f t="shared" si="2"/>
        <v>#VALUE!</v>
      </c>
      <c r="AO11" s="144" t="e">
        <f t="shared" si="2"/>
        <v>#VALUE!</v>
      </c>
      <c r="AP11" s="143" t="e">
        <f t="shared" si="2"/>
        <v>#VALUE!</v>
      </c>
      <c r="AQ11" s="145" t="e">
        <f t="shared" si="2"/>
        <v>#VALUE!</v>
      </c>
      <c r="AR11" s="137" t="e">
        <f t="shared" si="2"/>
        <v>#VALUE!</v>
      </c>
      <c r="AS11" s="143" t="e">
        <f t="shared" si="2"/>
        <v>#VALUE!</v>
      </c>
      <c r="AT11" s="139" t="e">
        <f t="shared" si="2"/>
        <v>#VALUE!</v>
      </c>
      <c r="AU11" s="144" t="e">
        <f t="shared" si="2"/>
        <v>#VALUE!</v>
      </c>
      <c r="AV11" s="143" t="e">
        <f t="shared" si="2"/>
        <v>#VALUE!</v>
      </c>
      <c r="AW11" s="145" t="e">
        <f t="shared" si="2"/>
        <v>#VALUE!</v>
      </c>
      <c r="AX11" s="137" t="e">
        <f t="shared" si="2"/>
        <v>#VALUE!</v>
      </c>
      <c r="AY11" s="143" t="e">
        <f t="shared" si="2"/>
        <v>#VALUE!</v>
      </c>
      <c r="AZ11" s="139" t="e">
        <f t="shared" si="2"/>
        <v>#VALUE!</v>
      </c>
      <c r="BA11" s="144" t="e">
        <f t="shared" si="2"/>
        <v>#VALUE!</v>
      </c>
      <c r="BB11" s="143" t="e">
        <f t="shared" si="2"/>
        <v>#VALUE!</v>
      </c>
      <c r="BC11" s="145" t="e">
        <f t="shared" si="2"/>
        <v>#VALUE!</v>
      </c>
      <c r="BD11" s="137" t="e">
        <f t="shared" si="2"/>
        <v>#VALUE!</v>
      </c>
      <c r="BE11" s="143" t="e">
        <f t="shared" si="2"/>
        <v>#VALUE!</v>
      </c>
      <c r="BF11" s="139" t="e">
        <f t="shared" si="2"/>
        <v>#VALUE!</v>
      </c>
      <c r="BG11" s="144" t="e">
        <f t="shared" si="2"/>
        <v>#VALUE!</v>
      </c>
      <c r="BH11" s="143" t="e">
        <f t="shared" si="2"/>
        <v>#VALUE!</v>
      </c>
      <c r="BI11" s="145" t="e">
        <f t="shared" si="2"/>
        <v>#VALUE!</v>
      </c>
      <c r="BJ11" s="16"/>
      <c r="BK11" s="16"/>
      <c r="BL11" s="16"/>
      <c r="BM11" s="16"/>
      <c r="BN11" s="16"/>
      <c r="BO11" s="16"/>
      <c r="BP11" s="16"/>
      <c r="BQ11" s="16"/>
      <c r="BR11" s="16"/>
      <c r="BS11" s="16"/>
    </row>
    <row r="12" spans="1:71" ht="8.25" customHeight="1" thickBot="1">
      <c r="A12" s="16"/>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16"/>
      <c r="BK12" s="16"/>
      <c r="BL12" s="16"/>
      <c r="BM12" s="16"/>
      <c r="BN12" s="16"/>
      <c r="BO12" s="16"/>
      <c r="BP12" s="16"/>
      <c r="BQ12" s="16"/>
      <c r="BR12" s="16"/>
      <c r="BS12" s="16"/>
    </row>
    <row r="13" spans="1:71">
      <c r="A13" s="47" t="s">
        <v>55</v>
      </c>
      <c r="B13" s="164" t="s">
        <v>35</v>
      </c>
      <c r="C13" s="191"/>
      <c r="D13" s="191"/>
      <c r="E13" s="191"/>
      <c r="F13" s="190" t="s">
        <v>36</v>
      </c>
      <c r="G13" s="163"/>
      <c r="H13" s="164" t="s">
        <v>35</v>
      </c>
      <c r="I13" s="191"/>
      <c r="J13" s="191"/>
      <c r="K13" s="191"/>
      <c r="L13" s="190" t="s">
        <v>36</v>
      </c>
      <c r="M13" s="163"/>
      <c r="N13" s="164" t="s">
        <v>35</v>
      </c>
      <c r="O13" s="191"/>
      <c r="P13" s="191"/>
      <c r="Q13" s="191"/>
      <c r="R13" s="190" t="s">
        <v>36</v>
      </c>
      <c r="S13" s="163"/>
      <c r="T13" s="164" t="s">
        <v>35</v>
      </c>
      <c r="U13" s="191"/>
      <c r="V13" s="191"/>
      <c r="W13" s="191"/>
      <c r="X13" s="190" t="s">
        <v>36</v>
      </c>
      <c r="Y13" s="163"/>
      <c r="Z13" s="164" t="s">
        <v>35</v>
      </c>
      <c r="AA13" s="191"/>
      <c r="AB13" s="191"/>
      <c r="AC13" s="191"/>
      <c r="AD13" s="190" t="s">
        <v>36</v>
      </c>
      <c r="AE13" s="163"/>
      <c r="AF13" s="164" t="s">
        <v>35</v>
      </c>
      <c r="AG13" s="191"/>
      <c r="AH13" s="191"/>
      <c r="AI13" s="191"/>
      <c r="AJ13" s="190" t="s">
        <v>36</v>
      </c>
      <c r="AK13" s="163"/>
      <c r="AL13" s="164" t="s">
        <v>35</v>
      </c>
      <c r="AM13" s="191"/>
      <c r="AN13" s="191"/>
      <c r="AO13" s="191"/>
      <c r="AP13" s="190" t="s">
        <v>36</v>
      </c>
      <c r="AQ13" s="163"/>
      <c r="AR13" s="164" t="s">
        <v>35</v>
      </c>
      <c r="AS13" s="191"/>
      <c r="AT13" s="191"/>
      <c r="AU13" s="191"/>
      <c r="AV13" s="190" t="s">
        <v>36</v>
      </c>
      <c r="AW13" s="163"/>
      <c r="AX13" s="164" t="s">
        <v>35</v>
      </c>
      <c r="AY13" s="191"/>
      <c r="AZ13" s="191"/>
      <c r="BA13" s="191"/>
      <c r="BB13" s="190" t="s">
        <v>36</v>
      </c>
      <c r="BC13" s="163"/>
      <c r="BD13" s="164" t="s">
        <v>35</v>
      </c>
      <c r="BE13" s="191"/>
      <c r="BF13" s="191"/>
      <c r="BG13" s="191"/>
      <c r="BH13" s="190" t="s">
        <v>36</v>
      </c>
      <c r="BI13" s="163"/>
      <c r="BJ13" s="16"/>
      <c r="BK13" s="16"/>
      <c r="BL13" s="16"/>
      <c r="BM13" s="16"/>
      <c r="BN13" s="16"/>
      <c r="BO13" s="16"/>
      <c r="BP13" s="16"/>
      <c r="BQ13" s="16"/>
      <c r="BR13" s="16"/>
      <c r="BS13" s="16"/>
    </row>
    <row r="14" spans="1:71">
      <c r="A14" s="27" t="s">
        <v>53</v>
      </c>
      <c r="B14" s="152">
        <f>SUM(B7:E7)</f>
        <v>1537</v>
      </c>
      <c r="C14" s="48">
        <f>B14/(B14+F14)</f>
        <v>0.76849999999999996</v>
      </c>
      <c r="D14" s="39"/>
      <c r="E14" s="40"/>
      <c r="F14" s="156">
        <f>SUM(F7:G7)</f>
        <v>463</v>
      </c>
      <c r="G14" s="52">
        <f>F14/(B14+F14)</f>
        <v>0.23150000000000001</v>
      </c>
      <c r="H14" s="152" t="e">
        <f>SUM(H7:K7)</f>
        <v>#VALUE!</v>
      </c>
      <c r="I14" s="48" t="e">
        <f>H14/(H14+L14)</f>
        <v>#VALUE!</v>
      </c>
      <c r="J14" s="39"/>
      <c r="K14" s="40"/>
      <c r="L14" s="156" t="e">
        <f>SUM(L7:M7)</f>
        <v>#VALUE!</v>
      </c>
      <c r="M14" s="52" t="e">
        <f>L14/(H14+L14)</f>
        <v>#VALUE!</v>
      </c>
      <c r="N14" s="152" t="e">
        <f>SUM(N7:Q7)</f>
        <v>#VALUE!</v>
      </c>
      <c r="O14" s="48" t="e">
        <f>N14/(N14+R14)</f>
        <v>#VALUE!</v>
      </c>
      <c r="P14" s="39"/>
      <c r="Q14" s="40"/>
      <c r="R14" s="156" t="e">
        <f>SUM(R7:S7)</f>
        <v>#VALUE!</v>
      </c>
      <c r="S14" s="52" t="e">
        <f>R14/(N14+R14)</f>
        <v>#VALUE!</v>
      </c>
      <c r="T14" s="152" t="e">
        <f>SUM(T7:W7)</f>
        <v>#VALUE!</v>
      </c>
      <c r="U14" s="48" t="e">
        <f>T14/(T14+X14)</f>
        <v>#VALUE!</v>
      </c>
      <c r="V14" s="39"/>
      <c r="W14" s="40"/>
      <c r="X14" s="156" t="e">
        <f>SUM(X7:Y7)</f>
        <v>#VALUE!</v>
      </c>
      <c r="Y14" s="52" t="e">
        <f>X14/(T14+X14)</f>
        <v>#VALUE!</v>
      </c>
      <c r="Z14" s="152" t="e">
        <f>SUM(Z7:AC7)</f>
        <v>#VALUE!</v>
      </c>
      <c r="AA14" s="48" t="e">
        <f>Z14/(Z14+AD14)</f>
        <v>#VALUE!</v>
      </c>
      <c r="AB14" s="39"/>
      <c r="AC14" s="40"/>
      <c r="AD14" s="156" t="e">
        <f>SUM(AD7:AE7)</f>
        <v>#VALUE!</v>
      </c>
      <c r="AE14" s="52" t="e">
        <f>AD14/(Z14+AD14)</f>
        <v>#VALUE!</v>
      </c>
      <c r="AF14" s="152" t="e">
        <f>SUM(AF7:AI7)</f>
        <v>#VALUE!</v>
      </c>
      <c r="AG14" s="48" t="e">
        <f>AF14/(AF14+AJ14)</f>
        <v>#VALUE!</v>
      </c>
      <c r="AH14" s="39"/>
      <c r="AI14" s="40"/>
      <c r="AJ14" s="156" t="e">
        <f>SUM(AJ7:AK7)</f>
        <v>#VALUE!</v>
      </c>
      <c r="AK14" s="52" t="e">
        <f>AJ14/(AF14+AJ14)</f>
        <v>#VALUE!</v>
      </c>
      <c r="AL14" s="152" t="e">
        <f>SUM(AL7:AO7)</f>
        <v>#VALUE!</v>
      </c>
      <c r="AM14" s="48" t="e">
        <f>AL14/(AL14+AP14)</f>
        <v>#VALUE!</v>
      </c>
      <c r="AN14" s="39"/>
      <c r="AO14" s="40"/>
      <c r="AP14" s="156" t="e">
        <f>SUM(AP7:AQ7)</f>
        <v>#VALUE!</v>
      </c>
      <c r="AQ14" s="52" t="e">
        <f>AP14/(AL14+AP14)</f>
        <v>#VALUE!</v>
      </c>
      <c r="AR14" s="152" t="e">
        <f>SUM(AR7:AU7)</f>
        <v>#VALUE!</v>
      </c>
      <c r="AS14" s="48" t="e">
        <f>AR14/(AR14+AV14)</f>
        <v>#VALUE!</v>
      </c>
      <c r="AT14" s="39"/>
      <c r="AU14" s="40"/>
      <c r="AV14" s="156" t="e">
        <f>SUM(AV7:AW7)</f>
        <v>#VALUE!</v>
      </c>
      <c r="AW14" s="52" t="e">
        <f>AV14/(AR14+AV14)</f>
        <v>#VALUE!</v>
      </c>
      <c r="AX14" s="152" t="e">
        <f>SUM(AX7:BA7)</f>
        <v>#VALUE!</v>
      </c>
      <c r="AY14" s="48" t="e">
        <f>AX14/(AX14+BB14)</f>
        <v>#VALUE!</v>
      </c>
      <c r="AZ14" s="39"/>
      <c r="BA14" s="40"/>
      <c r="BB14" s="156" t="e">
        <f>SUM(BB7:BC7)</f>
        <v>#VALUE!</v>
      </c>
      <c r="BC14" s="52" t="e">
        <f>BB14/(AX14+BB14)</f>
        <v>#VALUE!</v>
      </c>
      <c r="BD14" s="152" t="e">
        <f>SUM(BD7:BG7)</f>
        <v>#VALUE!</v>
      </c>
      <c r="BE14" s="48" t="e">
        <f>BD14/(BD14+BH14)</f>
        <v>#VALUE!</v>
      </c>
      <c r="BF14" s="39"/>
      <c r="BG14" s="40"/>
      <c r="BH14" s="156" t="e">
        <f>SUM(BH7:BI7)</f>
        <v>#VALUE!</v>
      </c>
      <c r="BI14" s="52" t="e">
        <f>BH14/(BD14+BH14)</f>
        <v>#VALUE!</v>
      </c>
      <c r="BJ14" s="16"/>
      <c r="BK14" s="16"/>
      <c r="BL14" s="16"/>
      <c r="BM14" s="16"/>
      <c r="BN14" s="16"/>
      <c r="BO14" s="16"/>
      <c r="BP14" s="16"/>
      <c r="BQ14" s="16"/>
      <c r="BR14" s="16"/>
      <c r="BS14" s="16"/>
    </row>
    <row r="15" spans="1:71">
      <c r="A15" s="41" t="s">
        <v>54</v>
      </c>
      <c r="B15" s="154">
        <f>SUM(B10:E10)</f>
        <v>2369.8737784715349</v>
      </c>
      <c r="C15" s="49">
        <f>B15/(B15+F15)</f>
        <v>0.78995792615717841</v>
      </c>
      <c r="D15" s="42"/>
      <c r="E15" s="43"/>
      <c r="F15" s="158">
        <f>SUM(F10:G10)</f>
        <v>630.12622152846473</v>
      </c>
      <c r="G15" s="53">
        <f t="shared" ref="G15" si="3">F15/(B15+F15)</f>
        <v>0.21004207384282161</v>
      </c>
      <c r="H15" s="154" t="e">
        <f>SUM(H10:K10)</f>
        <v>#VALUE!</v>
      </c>
      <c r="I15" s="49" t="e">
        <f>H15/(H15+L15)</f>
        <v>#VALUE!</v>
      </c>
      <c r="J15" s="42"/>
      <c r="K15" s="43"/>
      <c r="L15" s="158" t="e">
        <f>SUM(L10:M10)</f>
        <v>#VALUE!</v>
      </c>
      <c r="M15" s="53" t="e">
        <f>L15/(H15+L15)</f>
        <v>#VALUE!</v>
      </c>
      <c r="N15" s="154" t="e">
        <f>SUM(N10:Q10)</f>
        <v>#VALUE!</v>
      </c>
      <c r="O15" s="49" t="e">
        <f>N15/(N15+R15)</f>
        <v>#VALUE!</v>
      </c>
      <c r="P15" s="42"/>
      <c r="Q15" s="43"/>
      <c r="R15" s="158" t="e">
        <f>SUM(R10:S10)</f>
        <v>#VALUE!</v>
      </c>
      <c r="S15" s="53" t="e">
        <f>R15/(N15+R15)</f>
        <v>#VALUE!</v>
      </c>
      <c r="T15" s="154" t="e">
        <f>SUM(T10:W10)</f>
        <v>#VALUE!</v>
      </c>
      <c r="U15" s="49" t="e">
        <f>T15/(T15+X15)</f>
        <v>#VALUE!</v>
      </c>
      <c r="V15" s="42"/>
      <c r="W15" s="43"/>
      <c r="X15" s="158" t="e">
        <f>SUM(X10:Y10)</f>
        <v>#VALUE!</v>
      </c>
      <c r="Y15" s="53" t="e">
        <f>X15/(T15+X15)</f>
        <v>#VALUE!</v>
      </c>
      <c r="Z15" s="154" t="e">
        <f>SUM(Z10:AC10)</f>
        <v>#VALUE!</v>
      </c>
      <c r="AA15" s="49" t="e">
        <f>Z15/(Z15+AD15)</f>
        <v>#VALUE!</v>
      </c>
      <c r="AB15" s="42"/>
      <c r="AC15" s="43"/>
      <c r="AD15" s="158" t="e">
        <f>SUM(AD10:AE10)</f>
        <v>#VALUE!</v>
      </c>
      <c r="AE15" s="53" t="e">
        <f>AD15/(Z15+AD15)</f>
        <v>#VALUE!</v>
      </c>
      <c r="AF15" s="154" t="e">
        <f>SUM(AF10:AI10)</f>
        <v>#VALUE!</v>
      </c>
      <c r="AG15" s="49" t="e">
        <f>AF15/(AF15+AJ15)</f>
        <v>#VALUE!</v>
      </c>
      <c r="AH15" s="42"/>
      <c r="AI15" s="43"/>
      <c r="AJ15" s="158" t="e">
        <f>SUM(AJ10:AK10)</f>
        <v>#VALUE!</v>
      </c>
      <c r="AK15" s="53" t="e">
        <f>AJ15/(AF15+AJ15)</f>
        <v>#VALUE!</v>
      </c>
      <c r="AL15" s="154" t="e">
        <f>SUM(AL10:AO10)</f>
        <v>#VALUE!</v>
      </c>
      <c r="AM15" s="49" t="e">
        <f>AL15/(AL15+AP15)</f>
        <v>#VALUE!</v>
      </c>
      <c r="AN15" s="42"/>
      <c r="AO15" s="43"/>
      <c r="AP15" s="158" t="e">
        <f>SUM(AP10:AQ10)</f>
        <v>#VALUE!</v>
      </c>
      <c r="AQ15" s="53" t="e">
        <f>AP15/(AL15+AP15)</f>
        <v>#VALUE!</v>
      </c>
      <c r="AR15" s="154" t="e">
        <f>SUM(AR10:AU10)</f>
        <v>#VALUE!</v>
      </c>
      <c r="AS15" s="49" t="e">
        <f>AR15/(AR15+AV15)</f>
        <v>#VALUE!</v>
      </c>
      <c r="AT15" s="42"/>
      <c r="AU15" s="43"/>
      <c r="AV15" s="158" t="e">
        <f>SUM(AV10:AW10)</f>
        <v>#VALUE!</v>
      </c>
      <c r="AW15" s="53" t="e">
        <f>AV15/(AR15+AV15)</f>
        <v>#VALUE!</v>
      </c>
      <c r="AX15" s="154" t="e">
        <f>SUM(AX10:BA10)</f>
        <v>#VALUE!</v>
      </c>
      <c r="AY15" s="49" t="e">
        <f>AX15/(AX15+BB15)</f>
        <v>#VALUE!</v>
      </c>
      <c r="AZ15" s="42"/>
      <c r="BA15" s="43"/>
      <c r="BB15" s="158" t="e">
        <f>SUM(BB10:BC10)</f>
        <v>#VALUE!</v>
      </c>
      <c r="BC15" s="53" t="e">
        <f>BB15/(AX15+BB15)</f>
        <v>#VALUE!</v>
      </c>
      <c r="BD15" s="154" t="e">
        <f>SUM(BD10:BG10)</f>
        <v>#VALUE!</v>
      </c>
      <c r="BE15" s="49" t="e">
        <f>BD15/(BD15+BH15)</f>
        <v>#VALUE!</v>
      </c>
      <c r="BF15" s="42"/>
      <c r="BG15" s="43"/>
      <c r="BH15" s="158" t="e">
        <f>SUM(BH10:BI10)</f>
        <v>#VALUE!</v>
      </c>
      <c r="BI15" s="53" t="e">
        <f>BH15/(BD15+BH15)</f>
        <v>#VALUE!</v>
      </c>
      <c r="BJ15" s="16"/>
      <c r="BK15" s="16"/>
      <c r="BL15" s="16"/>
      <c r="BM15" s="16"/>
      <c r="BN15" s="16"/>
      <c r="BO15" s="16"/>
      <c r="BP15" s="16"/>
      <c r="BQ15" s="16"/>
      <c r="BR15" s="16"/>
      <c r="BS15" s="16"/>
    </row>
    <row r="16" spans="1:71" ht="15.75" thickBot="1">
      <c r="A16" s="27" t="s">
        <v>52</v>
      </c>
      <c r="B16" s="155">
        <f>SUM(B11:E11)</f>
        <v>-832.87377847153482</v>
      </c>
      <c r="C16" s="50"/>
      <c r="D16" s="44"/>
      <c r="E16" s="45"/>
      <c r="F16" s="159">
        <f>SUM(F11:G11)</f>
        <v>-167.12622152846473</v>
      </c>
      <c r="G16" s="54"/>
      <c r="H16" s="155" t="e">
        <f>SUM(H11:K11)</f>
        <v>#VALUE!</v>
      </c>
      <c r="I16" s="50"/>
      <c r="J16" s="44"/>
      <c r="K16" s="45"/>
      <c r="L16" s="159" t="e">
        <f>SUM(L11:M11)</f>
        <v>#VALUE!</v>
      </c>
      <c r="M16" s="54"/>
      <c r="N16" s="155" t="e">
        <f>SUM(N11:Q11)</f>
        <v>#VALUE!</v>
      </c>
      <c r="O16" s="50"/>
      <c r="P16" s="44"/>
      <c r="Q16" s="45"/>
      <c r="R16" s="159" t="e">
        <f>SUM(R11:S11)</f>
        <v>#VALUE!</v>
      </c>
      <c r="S16" s="54"/>
      <c r="T16" s="155" t="e">
        <f>SUM(T11:W11)</f>
        <v>#VALUE!</v>
      </c>
      <c r="U16" s="50"/>
      <c r="V16" s="44"/>
      <c r="W16" s="45"/>
      <c r="X16" s="159" t="e">
        <f>SUM(X11:Y11)</f>
        <v>#VALUE!</v>
      </c>
      <c r="Y16" s="54"/>
      <c r="Z16" s="155" t="e">
        <f>SUM(Z11:AC11)</f>
        <v>#VALUE!</v>
      </c>
      <c r="AA16" s="50"/>
      <c r="AB16" s="44"/>
      <c r="AC16" s="45"/>
      <c r="AD16" s="159" t="e">
        <f>SUM(AD11:AE11)</f>
        <v>#VALUE!</v>
      </c>
      <c r="AE16" s="54"/>
      <c r="AF16" s="155" t="e">
        <f>SUM(AF11:AI11)</f>
        <v>#VALUE!</v>
      </c>
      <c r="AG16" s="50"/>
      <c r="AH16" s="44"/>
      <c r="AI16" s="45"/>
      <c r="AJ16" s="159" t="e">
        <f>SUM(AJ11:AK11)</f>
        <v>#VALUE!</v>
      </c>
      <c r="AK16" s="54"/>
      <c r="AL16" s="155" t="e">
        <f>SUM(AL11:AO11)</f>
        <v>#VALUE!</v>
      </c>
      <c r="AM16" s="50"/>
      <c r="AN16" s="44"/>
      <c r="AO16" s="45"/>
      <c r="AP16" s="159" t="e">
        <f>SUM(AP11:AQ11)</f>
        <v>#VALUE!</v>
      </c>
      <c r="AQ16" s="54"/>
      <c r="AR16" s="155" t="e">
        <f>SUM(AR11:AU11)</f>
        <v>#VALUE!</v>
      </c>
      <c r="AS16" s="50"/>
      <c r="AT16" s="44"/>
      <c r="AU16" s="45"/>
      <c r="AV16" s="159" t="e">
        <f>SUM(AV11:AW11)</f>
        <v>#VALUE!</v>
      </c>
      <c r="AW16" s="54"/>
      <c r="AX16" s="155" t="e">
        <f>SUM(AX11:BA11)</f>
        <v>#VALUE!</v>
      </c>
      <c r="AY16" s="50"/>
      <c r="AZ16" s="44"/>
      <c r="BA16" s="45"/>
      <c r="BB16" s="159" t="e">
        <f>SUM(BB11:BC11)</f>
        <v>#VALUE!</v>
      </c>
      <c r="BC16" s="54"/>
      <c r="BD16" s="155" t="e">
        <f>SUM(BD11:BG11)</f>
        <v>#VALUE!</v>
      </c>
      <c r="BE16" s="50"/>
      <c r="BF16" s="44"/>
      <c r="BG16" s="45"/>
      <c r="BH16" s="159" t="e">
        <f>SUM(BH11:BI11)</f>
        <v>#VALUE!</v>
      </c>
      <c r="BI16" s="54"/>
      <c r="BJ16" s="16"/>
      <c r="BK16" s="16"/>
      <c r="BL16" s="16"/>
      <c r="BM16" s="16"/>
      <c r="BN16" s="16"/>
      <c r="BO16" s="16"/>
      <c r="BP16" s="16"/>
      <c r="BQ16" s="16"/>
      <c r="BR16" s="16"/>
      <c r="BS16" s="16"/>
    </row>
    <row r="17" spans="1:71">
      <c r="A17" s="27"/>
      <c r="B17" s="46"/>
      <c r="C17" s="51"/>
      <c r="D17" s="46"/>
      <c r="E17" s="46"/>
      <c r="F17" s="46"/>
      <c r="G17" s="51"/>
      <c r="H17" s="4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spans="1:71">
      <c r="A18" s="16"/>
      <c r="B18" s="46"/>
      <c r="C18" s="51"/>
      <c r="D18" s="46"/>
      <c r="E18" s="46"/>
      <c r="F18" s="46"/>
      <c r="G18" s="51"/>
      <c r="H18" s="4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spans="1:71">
      <c r="A19" s="16"/>
    </row>
    <row r="20" spans="1:71">
      <c r="A20" s="16"/>
    </row>
    <row r="21" spans="1:71">
      <c r="A21" s="16"/>
    </row>
  </sheetData>
  <sheetProtection algorithmName="SHA-512" hashValue="r2cFIe04wJYRTmJzqHmlyG/jHjfyAT6QTr3bX1YdTKIGGrn/Ku5WVcPfzLgnOU1hkE9xpANbVojivx6g0JYWhg==" saltValue="KcreTPj0unHpDeLkohmaEQ==" spinCount="100000" sheet="1" objects="1" scenarios="1" selectLockedCells="1"/>
  <mergeCells count="30">
    <mergeCell ref="AX3:BC3"/>
    <mergeCell ref="BD3:BI3"/>
    <mergeCell ref="T3:Y3"/>
    <mergeCell ref="Z3:AE3"/>
    <mergeCell ref="AF3:AK3"/>
    <mergeCell ref="AL3:AQ3"/>
    <mergeCell ref="AR3:AW3"/>
    <mergeCell ref="B13:E13"/>
    <mergeCell ref="F13:G13"/>
    <mergeCell ref="B3:G3"/>
    <mergeCell ref="H3:M3"/>
    <mergeCell ref="N3:S3"/>
    <mergeCell ref="H13:K13"/>
    <mergeCell ref="L13:M13"/>
    <mergeCell ref="N13:Q13"/>
    <mergeCell ref="R13:S13"/>
    <mergeCell ref="T13:W13"/>
    <mergeCell ref="X13:Y13"/>
    <mergeCell ref="Z13:AC13"/>
    <mergeCell ref="AD13:AE13"/>
    <mergeCell ref="AF13:AI13"/>
    <mergeCell ref="AJ13:AK13"/>
    <mergeCell ref="BB13:BC13"/>
    <mergeCell ref="BD13:BG13"/>
    <mergeCell ref="BH13:BI13"/>
    <mergeCell ref="AL13:AO13"/>
    <mergeCell ref="AP13:AQ13"/>
    <mergeCell ref="AR13:AU13"/>
    <mergeCell ref="AV13:AW13"/>
    <mergeCell ref="AX13:BA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9AE89-E186-4A22-9FB7-4981067CF981}">
  <sheetPr>
    <tabColor theme="0" tint="-0.249977111117893"/>
  </sheetPr>
  <dimension ref="A1:BS27"/>
  <sheetViews>
    <sheetView zoomScaleNormal="100" workbookViewId="0">
      <selection activeCell="H32" sqref="H32"/>
    </sheetView>
  </sheetViews>
  <sheetFormatPr defaultRowHeight="15"/>
  <cols>
    <col min="1" max="1" width="44.28515625" customWidth="1"/>
    <col min="2" max="61" width="15.42578125" customWidth="1"/>
  </cols>
  <sheetData>
    <row r="1" spans="1:71">
      <c r="A1" s="27" t="s">
        <v>87</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row>
    <row r="2" spans="1:71" ht="15.75" thickBo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row>
    <row r="3" spans="1:71">
      <c r="A3" s="16"/>
      <c r="B3" s="192" t="s">
        <v>38</v>
      </c>
      <c r="C3" s="193"/>
      <c r="D3" s="193"/>
      <c r="E3" s="193"/>
      <c r="F3" s="193"/>
      <c r="G3" s="194"/>
      <c r="H3" s="192" t="s">
        <v>39</v>
      </c>
      <c r="I3" s="193"/>
      <c r="J3" s="193"/>
      <c r="K3" s="193"/>
      <c r="L3" s="193"/>
      <c r="M3" s="194"/>
      <c r="N3" s="192" t="s">
        <v>40</v>
      </c>
      <c r="O3" s="193"/>
      <c r="P3" s="193"/>
      <c r="Q3" s="193"/>
      <c r="R3" s="193"/>
      <c r="S3" s="194"/>
      <c r="T3" s="192" t="s">
        <v>41</v>
      </c>
      <c r="U3" s="193"/>
      <c r="V3" s="193"/>
      <c r="W3" s="193"/>
      <c r="X3" s="193"/>
      <c r="Y3" s="194"/>
      <c r="Z3" s="192" t="s">
        <v>42</v>
      </c>
      <c r="AA3" s="193"/>
      <c r="AB3" s="193"/>
      <c r="AC3" s="193"/>
      <c r="AD3" s="193"/>
      <c r="AE3" s="194"/>
      <c r="AF3" s="192" t="s">
        <v>43</v>
      </c>
      <c r="AG3" s="193"/>
      <c r="AH3" s="193"/>
      <c r="AI3" s="193"/>
      <c r="AJ3" s="193"/>
      <c r="AK3" s="194"/>
      <c r="AL3" s="192" t="s">
        <v>44</v>
      </c>
      <c r="AM3" s="193"/>
      <c r="AN3" s="193"/>
      <c r="AO3" s="193"/>
      <c r="AP3" s="193"/>
      <c r="AQ3" s="194"/>
      <c r="AR3" s="192" t="s">
        <v>45</v>
      </c>
      <c r="AS3" s="193"/>
      <c r="AT3" s="193"/>
      <c r="AU3" s="193"/>
      <c r="AV3" s="193"/>
      <c r="AW3" s="194"/>
      <c r="AX3" s="192" t="s">
        <v>46</v>
      </c>
      <c r="AY3" s="193"/>
      <c r="AZ3" s="193"/>
      <c r="BA3" s="193"/>
      <c r="BB3" s="193"/>
      <c r="BC3" s="194"/>
      <c r="BD3" s="192" t="s">
        <v>47</v>
      </c>
      <c r="BE3" s="193"/>
      <c r="BF3" s="193"/>
      <c r="BG3" s="193"/>
      <c r="BH3" s="193"/>
      <c r="BI3" s="194"/>
      <c r="BJ3" s="16"/>
      <c r="BK3" s="16"/>
      <c r="BL3" s="16"/>
      <c r="BM3" s="16"/>
      <c r="BN3" s="16"/>
      <c r="BO3" s="16"/>
      <c r="BP3" s="16"/>
      <c r="BQ3" s="16"/>
      <c r="BR3" s="16"/>
      <c r="BS3" s="16"/>
    </row>
    <row r="4" spans="1:71">
      <c r="A4" s="16"/>
      <c r="B4" s="28" t="s">
        <v>13</v>
      </c>
      <c r="C4" s="29" t="s">
        <v>14</v>
      </c>
      <c r="D4" s="30" t="s">
        <v>15</v>
      </c>
      <c r="E4" s="29" t="s">
        <v>16</v>
      </c>
      <c r="F4" s="29" t="s">
        <v>17</v>
      </c>
      <c r="G4" s="32" t="s">
        <v>18</v>
      </c>
      <c r="H4" s="28" t="s">
        <v>13</v>
      </c>
      <c r="I4" s="29" t="s">
        <v>14</v>
      </c>
      <c r="J4" s="30" t="s">
        <v>15</v>
      </c>
      <c r="K4" s="29" t="s">
        <v>16</v>
      </c>
      <c r="L4" s="29" t="s">
        <v>17</v>
      </c>
      <c r="M4" s="32" t="s">
        <v>18</v>
      </c>
      <c r="N4" s="28" t="s">
        <v>13</v>
      </c>
      <c r="O4" s="29" t="s">
        <v>14</v>
      </c>
      <c r="P4" s="30" t="s">
        <v>15</v>
      </c>
      <c r="Q4" s="29" t="s">
        <v>16</v>
      </c>
      <c r="R4" s="29" t="s">
        <v>17</v>
      </c>
      <c r="S4" s="32" t="s">
        <v>18</v>
      </c>
      <c r="T4" s="28" t="s">
        <v>13</v>
      </c>
      <c r="U4" s="29" t="s">
        <v>14</v>
      </c>
      <c r="V4" s="30" t="s">
        <v>15</v>
      </c>
      <c r="W4" s="29" t="s">
        <v>16</v>
      </c>
      <c r="X4" s="29" t="s">
        <v>17</v>
      </c>
      <c r="Y4" s="32" t="s">
        <v>18</v>
      </c>
      <c r="Z4" s="28" t="s">
        <v>13</v>
      </c>
      <c r="AA4" s="29" t="s">
        <v>14</v>
      </c>
      <c r="AB4" s="30" t="s">
        <v>15</v>
      </c>
      <c r="AC4" s="29" t="s">
        <v>16</v>
      </c>
      <c r="AD4" s="29" t="s">
        <v>17</v>
      </c>
      <c r="AE4" s="32" t="s">
        <v>18</v>
      </c>
      <c r="AF4" s="28" t="s">
        <v>13</v>
      </c>
      <c r="AG4" s="29" t="s">
        <v>14</v>
      </c>
      <c r="AH4" s="30" t="s">
        <v>15</v>
      </c>
      <c r="AI4" s="29" t="s">
        <v>16</v>
      </c>
      <c r="AJ4" s="29" t="s">
        <v>17</v>
      </c>
      <c r="AK4" s="32" t="s">
        <v>18</v>
      </c>
      <c r="AL4" s="28" t="s">
        <v>13</v>
      </c>
      <c r="AM4" s="29" t="s">
        <v>14</v>
      </c>
      <c r="AN4" s="30" t="s">
        <v>15</v>
      </c>
      <c r="AO4" s="29" t="s">
        <v>16</v>
      </c>
      <c r="AP4" s="29" t="s">
        <v>17</v>
      </c>
      <c r="AQ4" s="32" t="s">
        <v>18</v>
      </c>
      <c r="AR4" s="28" t="s">
        <v>13</v>
      </c>
      <c r="AS4" s="29" t="s">
        <v>14</v>
      </c>
      <c r="AT4" s="30" t="s">
        <v>15</v>
      </c>
      <c r="AU4" s="29" t="s">
        <v>16</v>
      </c>
      <c r="AV4" s="29" t="s">
        <v>17</v>
      </c>
      <c r="AW4" s="32" t="s">
        <v>18</v>
      </c>
      <c r="AX4" s="28" t="s">
        <v>13</v>
      </c>
      <c r="AY4" s="29" t="s">
        <v>14</v>
      </c>
      <c r="AZ4" s="30" t="s">
        <v>15</v>
      </c>
      <c r="BA4" s="29" t="s">
        <v>16</v>
      </c>
      <c r="BB4" s="29" t="s">
        <v>17</v>
      </c>
      <c r="BC4" s="32" t="s">
        <v>18</v>
      </c>
      <c r="BD4" s="28" t="s">
        <v>13</v>
      </c>
      <c r="BE4" s="29" t="s">
        <v>14</v>
      </c>
      <c r="BF4" s="30" t="s">
        <v>15</v>
      </c>
      <c r="BG4" s="29" t="s">
        <v>16</v>
      </c>
      <c r="BH4" s="29" t="s">
        <v>17</v>
      </c>
      <c r="BI4" s="32" t="s">
        <v>18</v>
      </c>
      <c r="BJ4" s="16"/>
      <c r="BK4" s="16"/>
      <c r="BL4" s="16"/>
      <c r="BM4" s="16"/>
      <c r="BN4" s="16"/>
      <c r="BO4" s="16"/>
      <c r="BP4" s="16"/>
      <c r="BQ4" s="16"/>
      <c r="BR4" s="16"/>
      <c r="BS4" s="16"/>
    </row>
    <row r="5" spans="1:71">
      <c r="A5" s="16" t="s">
        <v>12</v>
      </c>
      <c r="B5" s="102" t="str" cm="1">
        <f t="array" ref="B5">IF(Summary!$C$17&gt;40973,"Not applicable",Summary!$C$20*LOOKUP(2,1/(NTA!$A$30:$A$42&lt;=Summary!$C$17)/(NTA!$B$30:$B$42&gt;=Summary!$C$17),(NTA!$C$31:$C$43)))</f>
        <v>Not applicable</v>
      </c>
      <c r="C5" s="132" t="str" cm="1">
        <f t="array" ref="C5">IF(Summary!$C$17&gt;40973,"Not applicable",Summary!$C$20*LOOKUP(2,1/(NTA!$A$30:$A$42&lt;=Summary!$C$17)/(NTA!$B$30:$B$42&gt;=Summary!$C$17),(NTA!$D$31:$D$43)))</f>
        <v>Not applicable</v>
      </c>
      <c r="D5" s="104" t="str" cm="1">
        <f t="array" ref="D5">IF(Summary!$C$17&gt;40973,"Not applicable",Summary!$C$20*LOOKUP(2,1/(NTA!$A$30:$A$42&lt;=Summary!$C$17)/(NTA!$B$30:$B$42&gt;=Summary!$C$17),(NTA!$E$31:$E$43)))</f>
        <v>Not applicable</v>
      </c>
      <c r="E5" s="133" t="str" cm="1">
        <f t="array" ref="E5">IF(Summary!$C$17&gt;40973,"Not applicable",Summary!$C$20*LOOKUP(2,1/(NTA!$A$30:$A$42&lt;=Summary!$C$17)/(NTA!$B$30:$B$42&gt;=Summary!$C$17),(NTA!$F$31:$F$43)))</f>
        <v>Not applicable</v>
      </c>
      <c r="F5" s="132"/>
      <c r="G5" s="106"/>
      <c r="H5" s="102" cm="1">
        <f t="array" ref="H5">IF(Summary!$E$17&gt;40973,"Not applicable",Summary!$E$20*LOOKUP(2,1/(NTA!$A$30:$A$42&lt;=Summary!$E$17)/(NTA!$B$30:$B$42&gt;=Summary!$E$17),(NTA!$C$31:$C$43)))</f>
        <v>1.5720000000000001</v>
      </c>
      <c r="I5" s="132" cm="1">
        <f t="array" ref="I5">IF(Summary!$E$17&gt;40973,"Not applicable",Summary!$E$20*LOOKUP(2,1/(NTA!$A$30:$A$42&lt;=Summary!$E$17)/(NTA!$B$30:$B$42&gt;=Summary!$E$17),(NTA!$D$31:$D$43)))</f>
        <v>0.114</v>
      </c>
      <c r="J5" s="104" cm="1">
        <f t="array" ref="J5">IF(Summary!$E$17&gt;40973,"Not applicable",Summary!$E$20*LOOKUP(2,1/(NTA!$A$30:$A$42&lt;=Summary!$E$17)/(NTA!$B$30:$B$42&gt;=Summary!$E$17),(NTA!$E$31:$E$43)))</f>
        <v>0.29599999999999999</v>
      </c>
      <c r="K5" s="133" cm="1">
        <f t="array" ref="K5">IF(Summary!$E$17&gt;40973,"Not applicable",Summary!$E$20*LOOKUP(2,1/(NTA!$A$30:$A$42&lt;=Summary!$E$17)/(NTA!$B$30:$B$42&gt;=Summary!$E$17),(NTA!$F$31:$F$43)))</f>
        <v>1.7999999999999999E-2</v>
      </c>
      <c r="L5" s="132"/>
      <c r="M5" s="106"/>
      <c r="N5" s="102" t="e" cm="1">
        <f t="array" ref="N5">IF(Summary!$G$17&gt;40973,"Not applicable",Summary!$G$20*LOOKUP(2,1/(NTA!$A$30:$A$42&lt;=Summary!$G$17)/(NTA!$B$30:$B$42&gt;=Summary!$G$17),(NTA!$C$31:$C$43)))</f>
        <v>#VALUE!</v>
      </c>
      <c r="O5" s="132" t="e" cm="1">
        <f t="array" ref="O5">IF(Summary!$G$17&gt;40973,"Not applicable",Summary!$G$20*LOOKUP(2,1/(NTA!$A$30:$A$42&lt;=Summary!$G$17)/(NTA!$B$30:$B$42&gt;=Summary!$G$17),(NTA!$D$31:$D$43)))</f>
        <v>#VALUE!</v>
      </c>
      <c r="P5" s="104" t="e" cm="1">
        <f t="array" ref="P5">IF(Summary!$G$17&gt;40973,"Not applicable",Summary!$G$20*LOOKUP(2,1/(NTA!$A$30:$A$42&lt;=Summary!$G$17)/(NTA!$B$30:$B$42&gt;=Summary!$G$17),(NTA!$E$31:$E$43)))</f>
        <v>#VALUE!</v>
      </c>
      <c r="Q5" s="133" t="e" cm="1">
        <f t="array" ref="Q5">IF(Summary!$G$17&gt;40973,"Not applicable",Summary!$G$20*LOOKUP(2,1/(NTA!$A$30:$A$42&lt;=Summary!$G$17)/(NTA!$B$30:$B$42&gt;=Summary!$G$17),(NTA!$F$31:$F$43)))</f>
        <v>#VALUE!</v>
      </c>
      <c r="R5" s="132"/>
      <c r="S5" s="106"/>
      <c r="T5" s="102" t="e" cm="1">
        <f t="array" ref="T5">IF(Summary!$I$17&gt;40973,"Not applicable",Summary!$I$20*LOOKUP(2,1/(NTA!$A$30:$A$42&lt;=Summary!$I$17)/(NTA!$B$30:$B$42&gt;=Summary!$I$17),(NTA!$C$31:$C$43)))</f>
        <v>#VALUE!</v>
      </c>
      <c r="U5" s="132" t="e" cm="1">
        <f t="array" ref="U5">IF(Summary!$I$17&gt;40973,"Not applicable",Summary!$I$20*LOOKUP(2,1/(NTA!$A$30:$A$42&lt;=Summary!$I$17)/(NTA!$B$30:$B$42&gt;=Summary!$I$17),(NTA!$D$31:$D$43)))</f>
        <v>#VALUE!</v>
      </c>
      <c r="V5" s="104" t="e" cm="1">
        <f t="array" ref="V5">IF(Summary!$I$17&gt;40973,"Not applicable",Summary!$I$20*LOOKUP(2,1/(NTA!$A$30:$A$42&lt;=Summary!$I$17)/(NTA!$B$30:$B$42&gt;=Summary!$I$17),(NTA!$E$31:$E$43)))</f>
        <v>#VALUE!</v>
      </c>
      <c r="W5" s="133" t="e" cm="1">
        <f t="array" ref="W5">IF(Summary!$I$17&gt;40973,"Not applicable",Summary!$I$20*LOOKUP(2,1/(NTA!$A$30:$A$42&lt;=Summary!$I$17)/(NTA!$B$30:$B$42&gt;=Summary!$I$17),(NTA!$F$31:$F$43)))</f>
        <v>#VALUE!</v>
      </c>
      <c r="X5" s="132"/>
      <c r="Y5" s="106"/>
      <c r="Z5" s="102" t="e" cm="1">
        <f t="array" ref="Z5">IF(Summary!$K$17&gt;40973,"Not applicable",Summary!$K$20*LOOKUP(2,1/(NTA!$A$30:$A$42&lt;=Summary!$K$17)/(NTA!$B$30:$B$42&gt;=Summary!$K$17),(NTA!$C$31:$C$43)))</f>
        <v>#VALUE!</v>
      </c>
      <c r="AA5" s="132" t="e" cm="1">
        <f t="array" ref="AA5">IF(Summary!$K$17&gt;40973,"Not applicable",Summary!$K$20*LOOKUP(2,1/(NTA!$A$30:$A$42&lt;=Summary!$K$17)/(NTA!$B$30:$B$42&gt;=Summary!$K$17),(NTA!$D$31:$D$43)))</f>
        <v>#VALUE!</v>
      </c>
      <c r="AB5" s="104" t="e" cm="1">
        <f t="array" ref="AB5">IF(Summary!$K$17&gt;40973,"Not applicable",Summary!$K$20*LOOKUP(2,1/(NTA!$A$30:$A$42&lt;=Summary!$K$17)/(NTA!$B$30:$B$42&gt;=Summary!$K$17),(NTA!$E$31:$E$43)))</f>
        <v>#VALUE!</v>
      </c>
      <c r="AC5" s="133" t="e" cm="1">
        <f t="array" ref="AC5">IF(Summary!$K$17&gt;40973,"Not applicable",Summary!$K$20*LOOKUP(2,1/(NTA!$A$30:$A$42&lt;=Summary!$K$17)/(NTA!$B$30:$B$42&gt;=Summary!$K$17),(NTA!$F$31:$F$43)))</f>
        <v>#VALUE!</v>
      </c>
      <c r="AD5" s="132"/>
      <c r="AE5" s="106"/>
      <c r="AF5" s="102" t="e" cm="1">
        <f t="array" ref="AF5">IF(Summary!$M$17&gt;40973,"Not applicable",Summary!$M$20*LOOKUP(2,1/(NTA!$A$30:$A$42&lt;=Summary!$M$17)/(NTA!$B$30:$B$42&gt;=Summary!$M$17),(NTA!$C$31:$C$43)))</f>
        <v>#VALUE!</v>
      </c>
      <c r="AG5" s="132" t="e" cm="1">
        <f t="array" ref="AG5">IF(Summary!$M$17&gt;40973,"Not applicable",Summary!$M$20*LOOKUP(2,1/(NTA!$A$30:$A$42&lt;=Summary!$M$17)/(NTA!$B$30:$B$42&gt;=Summary!$M$17),(NTA!$D$31:$D$43)))</f>
        <v>#VALUE!</v>
      </c>
      <c r="AH5" s="104" t="e" cm="1">
        <f t="array" ref="AH5">IF(Summary!$M$17&gt;40973,"Not applicable",Summary!$M$20*LOOKUP(2,1/(NTA!$A$30:$A$42&lt;=Summary!$M$17)/(NTA!$B$30:$B$42&gt;=Summary!$M$17),(NTA!$E$31:$E$43)))</f>
        <v>#VALUE!</v>
      </c>
      <c r="AI5" s="133" t="e" cm="1">
        <f t="array" ref="AI5">IF(Summary!$M$17&gt;40973,"Not applicable",Summary!$M$20*LOOKUP(2,1/(NTA!$A$30:$A$42&lt;=Summary!$M$17)/(NTA!$B$30:$B$42&gt;=Summary!$M$17),(NTA!$F$31:$F$43)))</f>
        <v>#VALUE!</v>
      </c>
      <c r="AJ5" s="132"/>
      <c r="AK5" s="106"/>
      <c r="AL5" s="102" t="e" cm="1">
        <f t="array" ref="AL5">IF(Summary!$O$17&gt;40973,"Not applicable",Summary!$O$20*LOOKUP(2,1/(NTA!$A$30:$A$42&lt;=Summary!$O$17)/(NTA!$B$30:$B$42&gt;=Summary!$O$17),(NTA!$C$31:$C$43)))</f>
        <v>#VALUE!</v>
      </c>
      <c r="AM5" s="132" t="e" cm="1">
        <f t="array" ref="AM5">IF(Summary!$O$17&gt;40973,"Not applicable",Summary!$O$20*LOOKUP(2,1/(NTA!$A$30:$A$42&lt;=Summary!$O$17)/(NTA!$B$30:$B$42&gt;=Summary!$O$17),(NTA!$D$31:$D$43)))</f>
        <v>#VALUE!</v>
      </c>
      <c r="AN5" s="104" t="e" cm="1">
        <f t="array" ref="AN5">IF(Summary!$O$17&gt;40973,"Not applicable",Summary!$O$20*LOOKUP(2,1/(NTA!$A$30:$A$42&lt;=Summary!$O$17)/(NTA!$B$30:$B$42&gt;=Summary!$O$17),(NTA!$E$31:$E$43)))</f>
        <v>#VALUE!</v>
      </c>
      <c r="AO5" s="133" t="e" cm="1">
        <f t="array" ref="AO5">IF(Summary!$O$17&gt;40973,"Not applicable",Summary!$O$20*LOOKUP(2,1/(NTA!$A$30:$A$42&lt;=Summary!$O$17)/(NTA!$B$30:$B$42&gt;=Summary!$O$17),(NTA!$F$31:$F$43)))</f>
        <v>#VALUE!</v>
      </c>
      <c r="AP5" s="132"/>
      <c r="AQ5" s="106"/>
      <c r="AR5" s="102" t="e" cm="1">
        <f t="array" ref="AR5">IF(Summary!$Q$17&gt;40973,"Not applicable",Summary!$Q$20*LOOKUP(2,1/(NTA!$A$30:$A$42&lt;=Summary!$Q$17)/(NTA!$B$30:$B$42&gt;=Summary!$Q$17),(NTA!$C$31:$C$43)))</f>
        <v>#VALUE!</v>
      </c>
      <c r="AS5" s="132" t="e" cm="1">
        <f t="array" ref="AS5">IF(Summary!$Q$17&gt;40973,"Not applicable",Summary!$Q$20*LOOKUP(2,1/(NTA!$A$30:$A$42&lt;=Summary!$Q$17)/(NTA!$B$30:$B$42&gt;=Summary!$Q$17),(NTA!$D$31:$D$43)))</f>
        <v>#VALUE!</v>
      </c>
      <c r="AT5" s="104" t="e" cm="1">
        <f t="array" ref="AT5">IF(Summary!$Q$17&gt;40973,"Not applicable",Summary!$Q$20*LOOKUP(2,1/(NTA!$A$30:$A$42&lt;=Summary!$Q$17)/(NTA!$B$30:$B$42&gt;=Summary!$Q$17),(NTA!$E$31:$E$43)))</f>
        <v>#VALUE!</v>
      </c>
      <c r="AU5" s="133" t="e" cm="1">
        <f t="array" ref="AU5">IF(Summary!$Q$17&gt;40973,"Not applicable",Summary!$Q$20*LOOKUP(2,1/(NTA!$A$30:$A$42&lt;=Summary!$Q$17)/(NTA!$B$30:$B$42&gt;=Summary!$Q$17),(NTA!$F$31:$F$43)))</f>
        <v>#VALUE!</v>
      </c>
      <c r="AV5" s="132"/>
      <c r="AW5" s="106"/>
      <c r="AX5" s="102" t="e" cm="1">
        <f t="array" ref="AX5">IF(Summary!$S$17&gt;40973,"Not applicable",Summary!$S$20*LOOKUP(2,1/(NTA!$A$30:$A$42&lt;=Summary!$S$17)/(NTA!$B$30:$B$42&gt;=Summary!$S$17),(NTA!$C$31:$C$43)))</f>
        <v>#VALUE!</v>
      </c>
      <c r="AY5" s="132" t="e" cm="1">
        <f t="array" ref="AY5">IF(Summary!$S$17&gt;40973,"Not applicable",Summary!$S$20*LOOKUP(2,1/(NTA!$A$30:$A$42&lt;=Summary!$S$17)/(NTA!$B$30:$B$42&gt;=Summary!$S$17),(NTA!$D$31:$D$43)))</f>
        <v>#VALUE!</v>
      </c>
      <c r="AZ5" s="104" t="e" cm="1">
        <f t="array" ref="AZ5">IF(Summary!$S$17&gt;40973,"Not applicable",Summary!$S$20*LOOKUP(2,1/(NTA!$A$30:$A$42&lt;=Summary!$S$17)/(NTA!$B$30:$B$42&gt;=Summary!$S$17),(NTA!$E$31:$E$43)))</f>
        <v>#VALUE!</v>
      </c>
      <c r="BA5" s="133" t="e" cm="1">
        <f t="array" ref="BA5">IF(Summary!$S$17&gt;40973,"Not applicable",Summary!$S$20*LOOKUP(2,1/(NTA!$A$30:$A$42&lt;=Summary!$S$17)/(NTA!$B$30:$B$42&gt;=Summary!$S$17),(NTA!$F$31:$F$43)))</f>
        <v>#VALUE!</v>
      </c>
      <c r="BB5" s="132"/>
      <c r="BC5" s="106"/>
      <c r="BD5" s="102" t="e" cm="1">
        <f t="array" ref="BD5">IF(Summary!$U$17&gt;40973,"Not applicable",Summary!$U$20*LOOKUP(2,1/(NTA!$A$30:$A$42&lt;=Summary!$U$17)/(NTA!$B$30:$B$42&gt;=Summary!$U$17),(NTA!$C$31:$C$43)))</f>
        <v>#VALUE!</v>
      </c>
      <c r="BE5" s="132" t="e" cm="1">
        <f t="array" ref="BE5">IF(Summary!$U$17&gt;40973,"Not applicable",Summary!$U$20*LOOKUP(2,1/(NTA!$A$30:$A$42&lt;=Summary!$U$17)/(NTA!$B$30:$B$42&gt;=Summary!$U$17),(NTA!$D$31:$D$43)))</f>
        <v>#VALUE!</v>
      </c>
      <c r="BF5" s="104" t="e" cm="1">
        <f t="array" ref="BF5">IF(Summary!$U$17&gt;40973,"Not applicable",Summary!$U$20*LOOKUP(2,1/(NTA!$A$30:$A$42&lt;=Summary!$U$17)/(NTA!$B$30:$B$42&gt;=Summary!$U$17),(NTA!$E$31:$E$43)))</f>
        <v>#VALUE!</v>
      </c>
      <c r="BG5" s="133" t="e" cm="1">
        <f t="array" ref="BG5">IF(Summary!$U$17&gt;40973,"Not applicable",Summary!$U$20*LOOKUP(2,1/(NTA!$A$30:$A$42&lt;=Summary!$U$17)/(NTA!$B$30:$B$42&gt;=Summary!$U$17),(NTA!$F$31:$F$43)))</f>
        <v>#VALUE!</v>
      </c>
      <c r="BH5" s="132"/>
      <c r="BI5" s="106"/>
      <c r="BJ5" s="16"/>
      <c r="BK5" s="16"/>
      <c r="BL5" s="16"/>
      <c r="BM5" s="16"/>
      <c r="BN5" s="16"/>
      <c r="BO5" s="16"/>
      <c r="BP5" s="16"/>
      <c r="BQ5" s="16"/>
      <c r="BR5" s="16"/>
      <c r="BS5" s="16"/>
    </row>
    <row r="6" spans="1:71">
      <c r="A6" s="16" t="s">
        <v>19</v>
      </c>
      <c r="B6" s="134">
        <f>Summary!$C$18</f>
        <v>1000</v>
      </c>
      <c r="C6" s="103">
        <f>Summary!$C$18</f>
        <v>1000</v>
      </c>
      <c r="D6" s="135">
        <f>Summary!$C$18</f>
        <v>1000</v>
      </c>
      <c r="E6" s="105">
        <f>Summary!$C$18</f>
        <v>1000</v>
      </c>
      <c r="F6" s="103">
        <f>Summary!$C$18</f>
        <v>1000</v>
      </c>
      <c r="G6" s="136">
        <f>Summary!$C$18</f>
        <v>1000</v>
      </c>
      <c r="H6" s="134">
        <f>Summary!$E$18</f>
        <v>2000</v>
      </c>
      <c r="I6" s="103">
        <f>Summary!$E$18</f>
        <v>2000</v>
      </c>
      <c r="J6" s="135">
        <f>Summary!$E$18</f>
        <v>2000</v>
      </c>
      <c r="K6" s="105">
        <f>Summary!$E$18</f>
        <v>2000</v>
      </c>
      <c r="L6" s="103">
        <f>Summary!$E$18</f>
        <v>2000</v>
      </c>
      <c r="M6" s="136">
        <f>Summary!$E$18</f>
        <v>2000</v>
      </c>
      <c r="N6" s="134">
        <f>Summary!$G$18</f>
        <v>0</v>
      </c>
      <c r="O6" s="103">
        <f>Summary!$G$18</f>
        <v>0</v>
      </c>
      <c r="P6" s="135">
        <f>Summary!$G$18</f>
        <v>0</v>
      </c>
      <c r="Q6" s="105">
        <f>Summary!$G$18</f>
        <v>0</v>
      </c>
      <c r="R6" s="103">
        <f>Summary!$G$18</f>
        <v>0</v>
      </c>
      <c r="S6" s="136">
        <f>Summary!$G$18</f>
        <v>0</v>
      </c>
      <c r="T6" s="134">
        <f>Summary!$I$18</f>
        <v>0</v>
      </c>
      <c r="U6" s="103">
        <f>Summary!$I$18</f>
        <v>0</v>
      </c>
      <c r="V6" s="135">
        <f>Summary!$I$18</f>
        <v>0</v>
      </c>
      <c r="W6" s="105">
        <f>Summary!$I$18</f>
        <v>0</v>
      </c>
      <c r="X6" s="103">
        <f>Summary!$I$18</f>
        <v>0</v>
      </c>
      <c r="Y6" s="136">
        <f>Summary!$I$18</f>
        <v>0</v>
      </c>
      <c r="Z6" s="134">
        <f>Summary!$K$18</f>
        <v>0</v>
      </c>
      <c r="AA6" s="103">
        <f>Summary!$K$18</f>
        <v>0</v>
      </c>
      <c r="AB6" s="135">
        <f>Summary!$K$18</f>
        <v>0</v>
      </c>
      <c r="AC6" s="105">
        <f>Summary!$K$18</f>
        <v>0</v>
      </c>
      <c r="AD6" s="103">
        <f>Summary!$K$18</f>
        <v>0</v>
      </c>
      <c r="AE6" s="136">
        <f>Summary!$K$18</f>
        <v>0</v>
      </c>
      <c r="AF6" s="134">
        <f>Summary!$M$18</f>
        <v>0</v>
      </c>
      <c r="AG6" s="103">
        <f>Summary!$M$18</f>
        <v>0</v>
      </c>
      <c r="AH6" s="135">
        <f>Summary!$M$18</f>
        <v>0</v>
      </c>
      <c r="AI6" s="105">
        <f>Summary!$M$18</f>
        <v>0</v>
      </c>
      <c r="AJ6" s="103">
        <f>Summary!$M$18</f>
        <v>0</v>
      </c>
      <c r="AK6" s="136">
        <f>Summary!$M$18</f>
        <v>0</v>
      </c>
      <c r="AL6" s="134">
        <f>Summary!$O$18</f>
        <v>0</v>
      </c>
      <c r="AM6" s="103">
        <f>Summary!$O$18</f>
        <v>0</v>
      </c>
      <c r="AN6" s="135">
        <f>Summary!$O$18</f>
        <v>0</v>
      </c>
      <c r="AO6" s="105">
        <f>Summary!$O$18</f>
        <v>0</v>
      </c>
      <c r="AP6" s="103">
        <f>Summary!$O$18</f>
        <v>0</v>
      </c>
      <c r="AQ6" s="136">
        <f>Summary!$O$18</f>
        <v>0</v>
      </c>
      <c r="AR6" s="134">
        <f>Summary!$Q$18</f>
        <v>0</v>
      </c>
      <c r="AS6" s="103">
        <f>Summary!$Q$18</f>
        <v>0</v>
      </c>
      <c r="AT6" s="135">
        <f>Summary!$Q$18</f>
        <v>0</v>
      </c>
      <c r="AU6" s="105">
        <f>Summary!$Q$18</f>
        <v>0</v>
      </c>
      <c r="AV6" s="103">
        <f>Summary!$Q$18</f>
        <v>0</v>
      </c>
      <c r="AW6" s="136">
        <f>Summary!$Q$18</f>
        <v>0</v>
      </c>
      <c r="AX6" s="134">
        <f>Summary!$S$18</f>
        <v>0</v>
      </c>
      <c r="AY6" s="103">
        <f>Summary!$S$18</f>
        <v>0</v>
      </c>
      <c r="AZ6" s="135">
        <f>Summary!$S$18</f>
        <v>0</v>
      </c>
      <c r="BA6" s="105">
        <f>Summary!$S$18</f>
        <v>0</v>
      </c>
      <c r="BB6" s="103">
        <f>Summary!$S$18</f>
        <v>0</v>
      </c>
      <c r="BC6" s="136">
        <f>Summary!$S$18</f>
        <v>0</v>
      </c>
      <c r="BD6" s="134">
        <f>Summary!$U$18</f>
        <v>0</v>
      </c>
      <c r="BE6" s="103">
        <f>Summary!$U$18</f>
        <v>0</v>
      </c>
      <c r="BF6" s="135">
        <f>Summary!$U$18</f>
        <v>0</v>
      </c>
      <c r="BG6" s="105">
        <f>Summary!$U$18</f>
        <v>0</v>
      </c>
      <c r="BH6" s="103">
        <f>Summary!$U$18</f>
        <v>0</v>
      </c>
      <c r="BI6" s="136">
        <f>Summary!$U$18</f>
        <v>0</v>
      </c>
      <c r="BJ6" s="107"/>
      <c r="BK6" s="16"/>
      <c r="BL6" s="16"/>
      <c r="BM6" s="16"/>
      <c r="BN6" s="16"/>
      <c r="BO6" s="16"/>
      <c r="BP6" s="16"/>
      <c r="BQ6" s="16"/>
      <c r="BR6" s="16"/>
      <c r="BS6" s="16"/>
    </row>
    <row r="7" spans="1:71" ht="15.75" thickBot="1">
      <c r="A7" s="16" t="s">
        <v>20</v>
      </c>
      <c r="B7" s="137" t="e">
        <f>B5*B6</f>
        <v>#VALUE!</v>
      </c>
      <c r="C7" s="138" t="e">
        <f>C5*C6</f>
        <v>#VALUE!</v>
      </c>
      <c r="D7" s="139" t="e">
        <f>D5*D6</f>
        <v>#VALUE!</v>
      </c>
      <c r="E7" s="140" t="e">
        <f t="shared" ref="E7:BG7" si="0">E5*E6</f>
        <v>#VALUE!</v>
      </c>
      <c r="F7" s="141" t="str">
        <f>IF(ISERROR(B7), "#VALUE!", 0)</f>
        <v>#VALUE!</v>
      </c>
      <c r="G7" s="142" t="str">
        <f>IF(ISERROR(B7), "#VALUE!", 0)</f>
        <v>#VALUE!</v>
      </c>
      <c r="H7" s="137">
        <f t="shared" si="0"/>
        <v>3144</v>
      </c>
      <c r="I7" s="138">
        <f t="shared" si="0"/>
        <v>228</v>
      </c>
      <c r="J7" s="139">
        <f t="shared" si="0"/>
        <v>592</v>
      </c>
      <c r="K7" s="140">
        <f t="shared" si="0"/>
        <v>36</v>
      </c>
      <c r="L7" s="141">
        <f>IF(ISERROR(H7), "#VALUE!", 0)</f>
        <v>0</v>
      </c>
      <c r="M7" s="142">
        <f>IF(ISERROR(H7), "#VALUE!", 0)</f>
        <v>0</v>
      </c>
      <c r="N7" s="137" t="e">
        <f t="shared" si="0"/>
        <v>#VALUE!</v>
      </c>
      <c r="O7" s="138" t="e">
        <f t="shared" si="0"/>
        <v>#VALUE!</v>
      </c>
      <c r="P7" s="139" t="e">
        <f t="shared" si="0"/>
        <v>#VALUE!</v>
      </c>
      <c r="Q7" s="140" t="e">
        <f t="shared" si="0"/>
        <v>#VALUE!</v>
      </c>
      <c r="R7" s="141" t="str">
        <f>IF(ISERROR(N7), "#VALUE!", 0)</f>
        <v>#VALUE!</v>
      </c>
      <c r="S7" s="142" t="str">
        <f>IF(ISERROR(N7), "#VALUE!", 0)</f>
        <v>#VALUE!</v>
      </c>
      <c r="T7" s="137" t="e">
        <f t="shared" si="0"/>
        <v>#VALUE!</v>
      </c>
      <c r="U7" s="138" t="e">
        <f t="shared" si="0"/>
        <v>#VALUE!</v>
      </c>
      <c r="V7" s="139" t="e">
        <f t="shared" si="0"/>
        <v>#VALUE!</v>
      </c>
      <c r="W7" s="140" t="e">
        <f t="shared" si="0"/>
        <v>#VALUE!</v>
      </c>
      <c r="X7" s="141" t="str">
        <f>IF(ISERROR(T7), "#VALUE!", 0)</f>
        <v>#VALUE!</v>
      </c>
      <c r="Y7" s="142" t="str">
        <f>IF(ISERROR(T7), "#VALUE!", 0)</f>
        <v>#VALUE!</v>
      </c>
      <c r="Z7" s="137" t="e">
        <f t="shared" si="0"/>
        <v>#VALUE!</v>
      </c>
      <c r="AA7" s="138" t="e">
        <f t="shared" si="0"/>
        <v>#VALUE!</v>
      </c>
      <c r="AB7" s="139" t="e">
        <f t="shared" si="0"/>
        <v>#VALUE!</v>
      </c>
      <c r="AC7" s="140" t="e">
        <f t="shared" si="0"/>
        <v>#VALUE!</v>
      </c>
      <c r="AD7" s="141" t="str">
        <f>IF(ISERROR(Z7), "#VALUE!", 0)</f>
        <v>#VALUE!</v>
      </c>
      <c r="AE7" s="142" t="str">
        <f>IF(ISERROR(Z7), "#VALUE!", 0)</f>
        <v>#VALUE!</v>
      </c>
      <c r="AF7" s="137" t="e">
        <f t="shared" si="0"/>
        <v>#VALUE!</v>
      </c>
      <c r="AG7" s="138" t="e">
        <f t="shared" si="0"/>
        <v>#VALUE!</v>
      </c>
      <c r="AH7" s="139" t="e">
        <f t="shared" si="0"/>
        <v>#VALUE!</v>
      </c>
      <c r="AI7" s="140" t="e">
        <f t="shared" si="0"/>
        <v>#VALUE!</v>
      </c>
      <c r="AJ7" s="141" t="str">
        <f>IF(ISERROR(AF7), "#VALUE!",0)</f>
        <v>#VALUE!</v>
      </c>
      <c r="AK7" s="142" t="str">
        <f>IF(ISERROR(AF7), "#VALUE!",0)</f>
        <v>#VALUE!</v>
      </c>
      <c r="AL7" s="137" t="e">
        <f t="shared" si="0"/>
        <v>#VALUE!</v>
      </c>
      <c r="AM7" s="138" t="e">
        <f t="shared" si="0"/>
        <v>#VALUE!</v>
      </c>
      <c r="AN7" s="139" t="e">
        <f t="shared" si="0"/>
        <v>#VALUE!</v>
      </c>
      <c r="AO7" s="140" t="e">
        <f t="shared" si="0"/>
        <v>#VALUE!</v>
      </c>
      <c r="AP7" s="141" t="str">
        <f>IF(ISERROR(AL7), "#VALUE!",0)</f>
        <v>#VALUE!</v>
      </c>
      <c r="AQ7" s="142" t="str">
        <f>IF(ISERROR(AL7), "#VALUE!",0)</f>
        <v>#VALUE!</v>
      </c>
      <c r="AR7" s="137" t="e">
        <f t="shared" si="0"/>
        <v>#VALUE!</v>
      </c>
      <c r="AS7" s="138" t="e">
        <f t="shared" si="0"/>
        <v>#VALUE!</v>
      </c>
      <c r="AT7" s="139" t="e">
        <f t="shared" si="0"/>
        <v>#VALUE!</v>
      </c>
      <c r="AU7" s="140" t="e">
        <f t="shared" si="0"/>
        <v>#VALUE!</v>
      </c>
      <c r="AV7" s="141" t="str">
        <f>IF(ISERROR(AR7), "#VALUE!",0)</f>
        <v>#VALUE!</v>
      </c>
      <c r="AW7" s="142" t="str">
        <f>IF(ISERROR(AR7), "#VALUE!",0)</f>
        <v>#VALUE!</v>
      </c>
      <c r="AX7" s="137" t="e">
        <f t="shared" si="0"/>
        <v>#VALUE!</v>
      </c>
      <c r="AY7" s="138" t="e">
        <f t="shared" si="0"/>
        <v>#VALUE!</v>
      </c>
      <c r="AZ7" s="139" t="e">
        <f t="shared" si="0"/>
        <v>#VALUE!</v>
      </c>
      <c r="BA7" s="140" t="e">
        <f t="shared" si="0"/>
        <v>#VALUE!</v>
      </c>
      <c r="BB7" s="141" t="str">
        <f>IF(ISERROR(AX7), "#VALUE!",0)</f>
        <v>#VALUE!</v>
      </c>
      <c r="BC7" s="142" t="str">
        <f>IF(ISERROR(AX7), "#VALUE!",0)</f>
        <v>#VALUE!</v>
      </c>
      <c r="BD7" s="137" t="e">
        <f t="shared" si="0"/>
        <v>#VALUE!</v>
      </c>
      <c r="BE7" s="138" t="e">
        <f t="shared" si="0"/>
        <v>#VALUE!</v>
      </c>
      <c r="BF7" s="139" t="e">
        <f t="shared" si="0"/>
        <v>#VALUE!</v>
      </c>
      <c r="BG7" s="140" t="e">
        <f t="shared" si="0"/>
        <v>#VALUE!</v>
      </c>
      <c r="BH7" s="141" t="str">
        <f>IF(ISERROR(BD7), "#VALUE!",0)</f>
        <v>#VALUE!</v>
      </c>
      <c r="BI7" s="142" t="str">
        <f>IF(ISERROR(BD7), "#VALUE!",0)</f>
        <v>#VALUE!</v>
      </c>
      <c r="BJ7" s="16"/>
      <c r="BK7" s="16"/>
      <c r="BL7" s="16"/>
      <c r="BM7" s="16"/>
      <c r="BN7" s="16"/>
      <c r="BO7" s="16"/>
      <c r="BP7" s="16"/>
      <c r="BQ7" s="16"/>
      <c r="BR7" s="16"/>
      <c r="BS7" s="16"/>
    </row>
    <row r="8" spans="1:71" ht="8.25" customHeight="1" thickBot="1">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row>
    <row r="9" spans="1:71">
      <c r="A9" s="16" t="s">
        <v>49</v>
      </c>
      <c r="B9" s="33" t="str" cm="1">
        <f t="array" ref="B9">IF(Summary!$C$17&gt;40973,"Not applicable",IF(AND(Summary!$C$17&gt;=40725,Summary!$C$17&lt;=40973),TDD!$E$18,LOOKUP(2,1/(TDD!$A$18:$A$23&lt;=Summary!$C$17)/(TDD!$B$18:$B$23&gt;=Summary!$C$17),(TDD!$E$18:$E$23))))</f>
        <v>Not applicable</v>
      </c>
      <c r="C9" s="34">
        <v>0</v>
      </c>
      <c r="D9" s="35" t="str" cm="1">
        <f t="array" ref="D9">IF(Summary!$C$17&gt;40973,"Not applicable",IF(AND(Summary!$C$17&gt;=40725,Summary!$C$17&lt;=40973),TDD!$H$18,LOOKUP(2,1/(TDD!$A$18:$A$23&lt;=Summary!$C$17)/(TDD!$B$18:$B$23&gt;=Summary!$C$17),(TDD!$H$18:$H$23))))</f>
        <v>Not applicable</v>
      </c>
      <c r="E9" s="36">
        <v>0</v>
      </c>
      <c r="F9" s="34">
        <v>0</v>
      </c>
      <c r="G9" s="37" t="str" cm="1">
        <f t="array" ref="G9">IF(Summary!$C$17&gt;40973,"Not applicable",IF(AND(Summary!$C$17&gt;=40725,Summary!$C$17&lt;=40973),TDD!$K$18,LOOKUP(2,1/(TDD!$A$18:$A$23&lt;=Summary!$C$17)/(TDD!$B$18:$B$23&gt;=Summary!$C$17),(TDD!$K$18:$K$23))))</f>
        <v>Not applicable</v>
      </c>
      <c r="H9" s="33" cm="1">
        <f t="array" ref="H9">IF(Summary!$E$17&gt;40973,"Not applicable",IF(AND(Summary!$E$17&gt;=40725,Summary!$E$17&lt;=40973),TDD!$E$18,LOOKUP(2,1/(TDD!$A$18:$A$23&lt;=Summary!$E$17)/(TDD!$B$18:$B$23&gt;=Summary!$E$17),(TDD!$E$18:$E$23))))</f>
        <v>0.95710646538670008</v>
      </c>
      <c r="I9" s="34">
        <v>0</v>
      </c>
      <c r="J9" s="35" cm="1">
        <f t="array" ref="J9">IF(Summary!$E$17&gt;40973,"Not applicable",IF(AND(Summary!$E$17&gt;=40725,Summary!$E$17&lt;=40973),TDD!$H$18,LOOKUP(2,1/(TDD!$A$18:$A$23&lt;=Summary!$E$17)/(TDD!$B$18:$B$23&gt;=Summary!$E$17),(TDD!$H$18:$H$23))))</f>
        <v>0.35609264667980006</v>
      </c>
      <c r="K9" s="36">
        <v>0</v>
      </c>
      <c r="L9" s="34">
        <v>0</v>
      </c>
      <c r="M9" s="37" cm="1">
        <f t="array" ref="M9">IF(Summary!$E$17&gt;40973,"Not applicable",IF(AND(Summary!$E$17&gt;=40725,Summary!$E$17&lt;=40973),TDD!$K$18,LOOKUP(2,1/(TDD!$A$18:$A$23&lt;=Summary!$E$17)/(TDD!$B$18:$B$23&gt;=Summary!$E$17),(TDD!$K$18:$K$23))))</f>
        <v>7.3579504071000001E-2</v>
      </c>
      <c r="N9" s="33" t="e" cm="1">
        <f t="array" ref="N9">IF(Summary!$G$17&gt;40973,"Not applicable",IF(AND(Summary!$G$17&gt;=40725,Summary!$G$17&lt;=40973),TDD!$E$18,LOOKUP(2,1/(TDD!$A$18:$A$23&lt;=Summary!$G$17)/(TDD!$B$18:$B$23&gt;=Summary!$G$17),(TDD!$E$18:$E$23))))</f>
        <v>#N/A</v>
      </c>
      <c r="O9" s="34">
        <v>0</v>
      </c>
      <c r="P9" s="35" t="e" cm="1">
        <f t="array" ref="P9">IF(Summary!$G$17&gt;40973,"Not applicable",IF(AND(Summary!$G$17&gt;=40725,Summary!$G$17&lt;=40973),TDD!$H$18,LOOKUP(2,1/(TDD!$A$18:$A$23&lt;=Summary!$G$17)/(TDD!$B$18:$B$23&gt;=Summary!$G$17),(TDD!$H$18:$H$23))))</f>
        <v>#N/A</v>
      </c>
      <c r="Q9" s="36">
        <v>0</v>
      </c>
      <c r="R9" s="34">
        <v>0</v>
      </c>
      <c r="S9" s="37" t="e" cm="1">
        <f t="array" ref="S9">IF(Summary!$G$17&gt;40973,"Not applicable",IF(AND(Summary!$G$17&gt;=40725,Summary!$G$17&lt;=40973),TDD!$K$18,LOOKUP(2,1/(TDD!$A$18:$A$23&lt;=Summary!$G$17)/(TDD!$B$18:$B$23&gt;=Summary!$G$17),(TDD!$K$18:$K$23))))</f>
        <v>#N/A</v>
      </c>
      <c r="T9" s="33" t="e" cm="1">
        <f t="array" ref="T9">IF(Summary!$I$17&gt;40973,"Not applicable",IF(AND(Summary!$I$17&gt;=40725,Summary!$I$17&lt;=40973),TDD!$E$18,LOOKUP(2,1/(TDD!$A$18:$A$23&lt;=Summary!$I$17)/(TDD!$B$18:$B$23&gt;=Summary!$I$17),(TDD!$E$18:$E$23))))</f>
        <v>#N/A</v>
      </c>
      <c r="U9" s="34">
        <v>0</v>
      </c>
      <c r="V9" s="35" t="e" cm="1">
        <f t="array" ref="V9">IF(Summary!$I$17&gt;40973,"Not applicable",IF(AND(Summary!$I$17&gt;=40725,Summary!$I$17&lt;=40973),TDD!$H$18,LOOKUP(2,1/(TDD!$A$18:$A$23&lt;=Summary!$I$17)/(TDD!$B$18:$B$23&gt;=Summary!$I$17),(TDD!$H$18:$H$23))))</f>
        <v>#N/A</v>
      </c>
      <c r="W9" s="36">
        <v>0</v>
      </c>
      <c r="X9" s="34">
        <v>0</v>
      </c>
      <c r="Y9" s="37" t="e" cm="1">
        <f t="array" ref="Y9">IF(Summary!$I$17&gt;40973,"Not applicable",IF(AND(Summary!$I$17&gt;=40725,Summary!$I$17&lt;=40973),TDD!$K$18,LOOKUP(2,1/(TDD!$A$18:$A$23&lt;=Summary!$I$17)/(TDD!$B$18:$B$23&gt;=Summary!$I$17),(TDD!$K$18:$K$23))))</f>
        <v>#N/A</v>
      </c>
      <c r="Z9" s="33" t="e" cm="1">
        <f t="array" ref="Z9">IF(Summary!$K$17&gt;40973,"Not applicable",IF(AND(Summary!$K$17&gt;=40725,Summary!$K$17&lt;=40973),TDD!$E$18,LOOKUP(2,1/(TDD!$A$18:$A$23&lt;=Summary!$K$17)/(TDD!$B$18:$B$23&gt;=Summary!$K$17),(TDD!$E$18:$E$23))))</f>
        <v>#N/A</v>
      </c>
      <c r="AA9" s="34">
        <v>0</v>
      </c>
      <c r="AB9" s="35" t="e" cm="1">
        <f t="array" ref="AB9">IF(Summary!$K$17&gt;40973,"Not applicable",IF(AND(Summary!$K$17&gt;=40725,Summary!$K$17&lt;=40973),TDD!$H$18,LOOKUP(2,1/(TDD!$A$18:$A$23&lt;=Summary!$K$17)/(TDD!$B$18:$B$23&gt;=Summary!$K$17),(TDD!$H$18:$H$23))))</f>
        <v>#N/A</v>
      </c>
      <c r="AC9" s="36">
        <v>0</v>
      </c>
      <c r="AD9" s="34">
        <v>0</v>
      </c>
      <c r="AE9" s="37" t="e" cm="1">
        <f t="array" ref="AE9">IF(Summary!$K$17&gt;40973,"Not applicable",IF(AND(Summary!$K$17&gt;=40725,Summary!$K$17&lt;=40973),TDD!$K$18,LOOKUP(2,1/(TDD!$A$18:$A$23&lt;=Summary!$K$17)/(TDD!$B$18:$B$23&gt;=Summary!$K$17),(TDD!$K$18:$K$23))))</f>
        <v>#N/A</v>
      </c>
      <c r="AF9" s="33" t="e" cm="1">
        <f t="array" ref="AF9">IF(Summary!$M$17&gt;40973,"Not applicable",IF(AND(Summary!$M$17&gt;=40725,Summary!$M$17&lt;=40973),TDD!$E$18,LOOKUP(2,1/(TDD!$A$18:$A$23&lt;=Summary!$M$17)/(TDD!$B$18:$B$23&gt;=Summary!$M$17),(TDD!$E$18:$E$23))))</f>
        <v>#N/A</v>
      </c>
      <c r="AG9" s="34">
        <v>0</v>
      </c>
      <c r="AH9" s="35" t="e" cm="1">
        <f t="array" ref="AH9">IF(Summary!$M$17&gt;40973,"Not applicable",IF(AND(Summary!$M$17&gt;=40725,Summary!$M$17&lt;=40973),TDD!$H$18,LOOKUP(2,1/(TDD!$A$18:$A$23&lt;=Summary!$M$17)/(TDD!$B$18:$B$23&gt;=Summary!$M$17),(TDD!$H$18:$H$23))))</f>
        <v>#N/A</v>
      </c>
      <c r="AI9" s="36">
        <v>0</v>
      </c>
      <c r="AJ9" s="34">
        <v>0</v>
      </c>
      <c r="AK9" s="37" t="e" cm="1">
        <f t="array" ref="AK9">IF(Summary!$M$17&gt;40973,"Not applicable",IF(AND(Summary!$M$17&gt;=40725,Summary!$M$17&lt;=40973),TDD!$K$18,LOOKUP(2,1/(TDD!$A$18:$A$23&lt;=Summary!$M$17)/(TDD!$B$18:$B$23&gt;=Summary!$M$17),(TDD!$K$18:$K$23))))</f>
        <v>#N/A</v>
      </c>
      <c r="AL9" s="33" t="e" cm="1">
        <f t="array" ref="AL9">IF(Summary!$O$17&gt;40973,"Not applicable",IF(AND(Summary!$O$17&gt;=40725,Summary!$O$17&lt;=40973),TDD!$E$18,LOOKUP(2,1/(TDD!$A$18:$A$23&lt;=Summary!$O$17)/(TDD!$B$18:$B$23&gt;=Summary!$O$17),(TDD!$E$18:$E$23))))</f>
        <v>#N/A</v>
      </c>
      <c r="AM9" s="34">
        <v>0</v>
      </c>
      <c r="AN9" s="35" t="e" cm="1">
        <f t="array" ref="AN9">IF(Summary!$O$17&gt;40973,"Not applicable",IF(AND(Summary!$O$17&gt;=40725,Summary!$O$17&lt;=40973),TDD!$H$18,LOOKUP(2,1/(TDD!$A$18:$A$23&lt;=Summary!$O$17)/(TDD!$B$18:$B$23&gt;=Summary!$O$17),(TDD!$H$18:$H$23))))</f>
        <v>#N/A</v>
      </c>
      <c r="AO9" s="36">
        <v>0</v>
      </c>
      <c r="AP9" s="34">
        <v>0</v>
      </c>
      <c r="AQ9" s="37" t="e" cm="1">
        <f t="array" ref="AQ9">IF(Summary!$O$17&gt;40973,"Not applicable",IF(AND(Summary!$O$17&gt;=40725,Summary!$O$17&lt;=40973),TDD!$K$18,LOOKUP(2,1/(TDD!$A$18:$A$23&lt;=Summary!$O$17)/(TDD!$B$18:$B$23&gt;=Summary!$O$17),(TDD!$K$18:$K$23))))</f>
        <v>#N/A</v>
      </c>
      <c r="AR9" s="33" t="e" cm="1">
        <f t="array" ref="AR9">IF(Summary!$Q$17&gt;40973,"Not applicable",IF(AND(Summary!$Q$17&gt;=40725,Summary!$Q$17&lt;=40973),TDD!$E$18,LOOKUP(2,1/(TDD!$A$18:$A$23&lt;=Summary!$Q$17)/(TDD!$B$18:$B$23&gt;=Summary!$Q$17),(TDD!$E$18:$E$23))))</f>
        <v>#N/A</v>
      </c>
      <c r="AS9" s="34">
        <v>0</v>
      </c>
      <c r="AT9" s="35" t="e" cm="1">
        <f t="array" ref="AT9">IF(Summary!$Q$17&gt;40973,"Not applicable",IF(AND(Summary!$Q$17&gt;=40725,Summary!$Q$17&lt;=40973),TDD!$H$18,LOOKUP(2,1/(TDD!$A$18:$A$23&lt;=Summary!$Q$17)/(TDD!$B$18:$B$23&gt;=Summary!$Q$17),(TDD!$H$18:$H$23))))</f>
        <v>#N/A</v>
      </c>
      <c r="AU9" s="36">
        <v>0</v>
      </c>
      <c r="AV9" s="34">
        <v>0</v>
      </c>
      <c r="AW9" s="37" t="e" cm="1">
        <f t="array" ref="AW9">IF(Summary!$Q$17&gt;40973,"Not applicable",IF(AND(Summary!$Q$17&gt;=40725,Summary!$Q$17&lt;=40973),TDD!$K$18,LOOKUP(2,1/(TDD!$A$18:$A$23&lt;=Summary!$Q$17)/(TDD!$B$18:$B$23&gt;=Summary!$Q$17),(TDD!$K$18:$K$23))))</f>
        <v>#N/A</v>
      </c>
      <c r="AX9" s="33" t="e" cm="1">
        <f t="array" ref="AX9">IF(Summary!$S$17&gt;40973,"Not applicable",IF(AND(Summary!$S$17&gt;=40725,Summary!$S$17&lt;=40973),TDD!$E$18,LOOKUP(2,1/(TDD!$A$18:$A$23&lt;=Summary!$S$17)/(TDD!$B$18:$B$23&gt;=Summary!$S$17),(TDD!$E$18:$E$23))))</f>
        <v>#N/A</v>
      </c>
      <c r="AY9" s="34">
        <v>0</v>
      </c>
      <c r="AZ9" s="35" t="e" cm="1">
        <f t="array" ref="AZ9">IF(Summary!$S$17&gt;40973,"Not applicable",IF(AND(Summary!$S$17&gt;=40725,Summary!$S$17&lt;=40973),TDD!$H$18,LOOKUP(2,1/(TDD!$A$18:$A$23&lt;=Summary!$S$17)/(TDD!$B$18:$B$23&gt;=Summary!$S$17),(TDD!$H$18:$H$23))))</f>
        <v>#N/A</v>
      </c>
      <c r="BA9" s="36">
        <v>0</v>
      </c>
      <c r="BB9" s="34">
        <v>0</v>
      </c>
      <c r="BC9" s="37" t="e" cm="1">
        <f t="array" ref="BC9">IF(Summary!$S$17&gt;40973,"Not applicable",IF(AND(Summary!$S$17&gt;=40725,Summary!$S$17&lt;=40973),TDD!$K$18,LOOKUP(2,1/(TDD!$A$18:$A$23&lt;=Summary!$S$17)/(TDD!$B$18:$B$23&gt;=Summary!$S$17),(TDD!$K$18:$K$23))))</f>
        <v>#N/A</v>
      </c>
      <c r="BD9" s="33" t="e" cm="1">
        <f t="array" ref="BD9">IF(Summary!$U$17&gt;40973,"Not applicable",IF(AND(Summary!$U$17&gt;=40725,Summary!$U$17&lt;=40973),TDD!$E$18,LOOKUP(2,1/(TDD!$A$18:$A$23&lt;=Summary!$U$17)/(TDD!$B$18:$B$23&gt;=Summary!$U$17),(TDD!$E$18:$E$23))))</f>
        <v>#N/A</v>
      </c>
      <c r="BE9" s="34">
        <v>0</v>
      </c>
      <c r="BF9" s="35" t="e" cm="1">
        <f t="array" ref="BF9">IF(Summary!$U$17&gt;40973,"Not applicable",IF(AND(Summary!$U$17&gt;=40725,Summary!$U$17&lt;=40973),TDD!$H$18,LOOKUP(2,1/(TDD!$A$18:$A$23&lt;=Summary!$U$17)/(TDD!$B$18:$B$23&gt;=Summary!$U$17),(TDD!$H$18:$H$23))))</f>
        <v>#N/A</v>
      </c>
      <c r="BG9" s="36">
        <v>0</v>
      </c>
      <c r="BH9" s="34">
        <v>0</v>
      </c>
      <c r="BI9" s="37" t="e" cm="1">
        <f t="array" ref="BI9">IF(Summary!$U$17&gt;40973,"Not applicable",IF(AND(Summary!$U$17&gt;=40725,Summary!$U$17&lt;=40973),TDD!$K$18,LOOKUP(2,1/(TDD!$A$18:$A$23&lt;=Summary!$U$17)/(TDD!$B$18:$B$23&gt;=Summary!$U$17),(TDD!$K$18:$K$23))))</f>
        <v>#N/A</v>
      </c>
      <c r="BJ9" s="16"/>
      <c r="BK9" s="16"/>
      <c r="BL9" s="16"/>
      <c r="BM9" s="16"/>
      <c r="BN9" s="16"/>
      <c r="BO9" s="16"/>
      <c r="BP9" s="16"/>
      <c r="BQ9" s="16"/>
      <c r="BR9" s="16"/>
      <c r="BS9" s="16"/>
    </row>
    <row r="10" spans="1:71" s="113" customFormat="1">
      <c r="A10" s="16" t="s">
        <v>50</v>
      </c>
      <c r="B10" s="102" t="e">
        <f>Summary!$C$21*B9/($B$9+$D$9+$G$9)</f>
        <v>#VALUE!</v>
      </c>
      <c r="C10" s="103">
        <v>0</v>
      </c>
      <c r="D10" s="104" t="e">
        <f>Summary!$C$21*D9/($B$9+$D$9+$G$9)</f>
        <v>#VALUE!</v>
      </c>
      <c r="E10" s="105">
        <v>0</v>
      </c>
      <c r="F10" s="103">
        <v>0</v>
      </c>
      <c r="G10" s="106" t="e">
        <f>Summary!$C$21*G9/($B$9+$D$9+$G$9)</f>
        <v>#VALUE!</v>
      </c>
      <c r="H10" s="102">
        <f>Summary!$E$21*H9/($H$9+$J$9+$M$9)</f>
        <v>4140.9917383315151</v>
      </c>
      <c r="I10" s="103">
        <v>0</v>
      </c>
      <c r="J10" s="104">
        <f>Summary!$E$21*J9/($H$9+$J$9+$M$9)</f>
        <v>1540.661108569444</v>
      </c>
      <c r="K10" s="105">
        <v>0</v>
      </c>
      <c r="L10" s="103">
        <v>0</v>
      </c>
      <c r="M10" s="106">
        <f>Summary!$E$21*M9/($H$9+$J$9+$M$9)</f>
        <v>318.34715309904033</v>
      </c>
      <c r="N10" s="102" t="e">
        <f>Summary!$G$21*N9/($N$9+$P$9+$S$9)</f>
        <v>#N/A</v>
      </c>
      <c r="O10" s="103">
        <v>0</v>
      </c>
      <c r="P10" s="104" t="e">
        <f>Summary!$G$21*P9/($N$9+$P$9+$S$9)</f>
        <v>#N/A</v>
      </c>
      <c r="Q10" s="105">
        <v>0</v>
      </c>
      <c r="R10" s="103">
        <v>0</v>
      </c>
      <c r="S10" s="106" t="e">
        <f>Summary!$G$21*S9/($N$9+$P$9+$S$9)</f>
        <v>#N/A</v>
      </c>
      <c r="T10" s="102" t="e">
        <f>Summary!$I$21*T9/($T$9+$V$9+$Y$9)</f>
        <v>#N/A</v>
      </c>
      <c r="U10" s="103">
        <v>0</v>
      </c>
      <c r="V10" s="104" t="e">
        <f>Summary!$I$21*V9/($T$9+$V$9+$Y$9)</f>
        <v>#N/A</v>
      </c>
      <c r="W10" s="105">
        <v>0</v>
      </c>
      <c r="X10" s="103">
        <v>0</v>
      </c>
      <c r="Y10" s="106" t="e">
        <f>Summary!$I$21*Y9/($T$9+$V$9+$Y$9)</f>
        <v>#N/A</v>
      </c>
      <c r="Z10" s="102" t="e">
        <f>Summary!$K$21*Z9/($Z$9+$AB$9+$AE$9)</f>
        <v>#N/A</v>
      </c>
      <c r="AA10" s="103">
        <v>0</v>
      </c>
      <c r="AB10" s="104" t="e">
        <f>Summary!$K$21*AB9/($Z$9+$AB$9+$AE$9)</f>
        <v>#N/A</v>
      </c>
      <c r="AC10" s="105">
        <v>0</v>
      </c>
      <c r="AD10" s="103">
        <v>0</v>
      </c>
      <c r="AE10" s="106" t="e">
        <f>Summary!$K$21*AE9/($Z$9+$AB$9+$AE$9)</f>
        <v>#N/A</v>
      </c>
      <c r="AF10" s="102" t="e">
        <f>Summary!$M$21*AF9/($AF$9+$AH$9+$AK$9)</f>
        <v>#N/A</v>
      </c>
      <c r="AG10" s="103">
        <v>0</v>
      </c>
      <c r="AH10" s="104" t="e">
        <f>Summary!$M$21*AH9/($AF$9+$AH$9+$AK$9)</f>
        <v>#N/A</v>
      </c>
      <c r="AI10" s="105">
        <v>0</v>
      </c>
      <c r="AJ10" s="103">
        <v>0</v>
      </c>
      <c r="AK10" s="106" t="e">
        <f>Summary!$M$21*AK9/($AF$9+$AH$9+$AK$9)</f>
        <v>#N/A</v>
      </c>
      <c r="AL10" s="102" t="e">
        <f>Summary!$O$21*AL9/($AL$9+$AN$9+$AQ$9)</f>
        <v>#N/A</v>
      </c>
      <c r="AM10" s="103">
        <v>0</v>
      </c>
      <c r="AN10" s="104" t="e">
        <f>Summary!$O$21*AN9/($AL$9+$AN$9+$AQ$9)</f>
        <v>#N/A</v>
      </c>
      <c r="AO10" s="105">
        <v>0</v>
      </c>
      <c r="AP10" s="103">
        <v>0</v>
      </c>
      <c r="AQ10" s="106" t="e">
        <f>Summary!$O$21*AQ9/($AL$9+$AN$9+$AQ$9)</f>
        <v>#N/A</v>
      </c>
      <c r="AR10" s="102" t="e">
        <f>Summary!$Q$21*AR9/($AR$9+$AT$9+$AW$9)</f>
        <v>#N/A</v>
      </c>
      <c r="AS10" s="103">
        <v>0</v>
      </c>
      <c r="AT10" s="104" t="e">
        <f>Summary!$Q$21*AT9/($AR$9+$AT$9+$AW$9)</f>
        <v>#N/A</v>
      </c>
      <c r="AU10" s="105">
        <v>0</v>
      </c>
      <c r="AV10" s="103">
        <v>0</v>
      </c>
      <c r="AW10" s="106" t="e">
        <f>Summary!$Q$21*AW9/($AR$9+$AT$9+$AW$9)</f>
        <v>#N/A</v>
      </c>
      <c r="AX10" s="102" t="e">
        <f>Summary!$S$21*AX9/($AX$9+$AZ$9+$BC$9)</f>
        <v>#N/A</v>
      </c>
      <c r="AY10" s="103">
        <v>0</v>
      </c>
      <c r="AZ10" s="104" t="e">
        <f>Summary!$S$21*AZ9/($AX$9+$AZ$9+$BC$9)</f>
        <v>#N/A</v>
      </c>
      <c r="BA10" s="105">
        <v>0</v>
      </c>
      <c r="BB10" s="103">
        <v>0</v>
      </c>
      <c r="BC10" s="106" t="e">
        <f>Summary!$S$21*BC9/($AX$9+$AZ$9+$BC$9)</f>
        <v>#N/A</v>
      </c>
      <c r="BD10" s="102" t="e">
        <f>Summary!$U$21*BD9/($BD$9+$BF$9+$BI$9)</f>
        <v>#N/A</v>
      </c>
      <c r="BE10" s="103">
        <v>0</v>
      </c>
      <c r="BF10" s="104" t="e">
        <f>Summary!$U$21*BF9/($BD$9+$BF$9+$BI$9)</f>
        <v>#N/A</v>
      </c>
      <c r="BG10" s="105">
        <v>0</v>
      </c>
      <c r="BH10" s="103">
        <v>0</v>
      </c>
      <c r="BI10" s="106" t="e">
        <f>Summary!$U$21*BI9/($BD$9+$BF$9+$BI$9)</f>
        <v>#N/A</v>
      </c>
      <c r="BJ10" s="16"/>
      <c r="BK10" s="16"/>
    </row>
    <row r="11" spans="1:71" ht="15.75" thickBot="1">
      <c r="A11" s="16" t="s">
        <v>52</v>
      </c>
      <c r="B11" s="137" t="e">
        <f>B7-B10</f>
        <v>#VALUE!</v>
      </c>
      <c r="C11" s="143" t="e">
        <f t="shared" ref="C11:F11" si="1">C7-C10</f>
        <v>#VALUE!</v>
      </c>
      <c r="D11" s="139" t="e">
        <f t="shared" si="1"/>
        <v>#VALUE!</v>
      </c>
      <c r="E11" s="144" t="e">
        <f t="shared" si="1"/>
        <v>#VALUE!</v>
      </c>
      <c r="F11" s="143" t="e">
        <f t="shared" si="1"/>
        <v>#VALUE!</v>
      </c>
      <c r="G11" s="145" t="e">
        <f t="shared" ref="G11" si="2">G7-G10</f>
        <v>#VALUE!</v>
      </c>
      <c r="H11" s="137">
        <f t="shared" ref="H11" si="3">H7-H10</f>
        <v>-996.99173833151508</v>
      </c>
      <c r="I11" s="143">
        <f t="shared" ref="I11" si="4">I7-I10</f>
        <v>228</v>
      </c>
      <c r="J11" s="139">
        <f t="shared" ref="J11" si="5">J7-J10</f>
        <v>-948.66110856944397</v>
      </c>
      <c r="K11" s="144">
        <f t="shared" ref="K11" si="6">K7-K10</f>
        <v>36</v>
      </c>
      <c r="L11" s="143">
        <f t="shared" ref="L11" si="7">L7-L10</f>
        <v>0</v>
      </c>
      <c r="M11" s="145">
        <f t="shared" ref="M11" si="8">M7-M10</f>
        <v>-318.34715309904033</v>
      </c>
      <c r="N11" s="137" t="e">
        <f t="shared" ref="N11" si="9">N7-N10</f>
        <v>#VALUE!</v>
      </c>
      <c r="O11" s="143" t="e">
        <f t="shared" ref="O11" si="10">O7-O10</f>
        <v>#VALUE!</v>
      </c>
      <c r="P11" s="139" t="e">
        <f t="shared" ref="P11" si="11">P7-P10</f>
        <v>#VALUE!</v>
      </c>
      <c r="Q11" s="144" t="e">
        <f t="shared" ref="Q11" si="12">Q7-Q10</f>
        <v>#VALUE!</v>
      </c>
      <c r="R11" s="143" t="e">
        <f t="shared" ref="R11" si="13">R7-R10</f>
        <v>#VALUE!</v>
      </c>
      <c r="S11" s="145" t="e">
        <f t="shared" ref="S11" si="14">S7-S10</f>
        <v>#VALUE!</v>
      </c>
      <c r="T11" s="137" t="e">
        <f t="shared" ref="T11" si="15">T7-T10</f>
        <v>#VALUE!</v>
      </c>
      <c r="U11" s="143" t="e">
        <f t="shared" ref="U11" si="16">U7-U10</f>
        <v>#VALUE!</v>
      </c>
      <c r="V11" s="139" t="e">
        <f t="shared" ref="V11" si="17">V7-V10</f>
        <v>#VALUE!</v>
      </c>
      <c r="W11" s="144" t="e">
        <f t="shared" ref="W11" si="18">W7-W10</f>
        <v>#VALUE!</v>
      </c>
      <c r="X11" s="143" t="e">
        <f t="shared" ref="X11" si="19">X7-X10</f>
        <v>#VALUE!</v>
      </c>
      <c r="Y11" s="145" t="e">
        <f t="shared" ref="Y11" si="20">Y7-Y10</f>
        <v>#VALUE!</v>
      </c>
      <c r="Z11" s="137" t="e">
        <f t="shared" ref="Z11" si="21">Z7-Z10</f>
        <v>#VALUE!</v>
      </c>
      <c r="AA11" s="143" t="e">
        <f t="shared" ref="AA11" si="22">AA7-AA10</f>
        <v>#VALUE!</v>
      </c>
      <c r="AB11" s="139" t="e">
        <f t="shared" ref="AB11" si="23">AB7-AB10</f>
        <v>#VALUE!</v>
      </c>
      <c r="AC11" s="144" t="e">
        <f t="shared" ref="AC11" si="24">AC7-AC10</f>
        <v>#VALUE!</v>
      </c>
      <c r="AD11" s="143" t="e">
        <f t="shared" ref="AD11" si="25">AD7-AD10</f>
        <v>#VALUE!</v>
      </c>
      <c r="AE11" s="145" t="e">
        <f t="shared" ref="AE11" si="26">AE7-AE10</f>
        <v>#VALUE!</v>
      </c>
      <c r="AF11" s="137" t="e">
        <f t="shared" ref="AF11" si="27">AF7-AF10</f>
        <v>#VALUE!</v>
      </c>
      <c r="AG11" s="143" t="e">
        <f t="shared" ref="AG11" si="28">AG7-AG10</f>
        <v>#VALUE!</v>
      </c>
      <c r="AH11" s="139" t="e">
        <f t="shared" ref="AH11" si="29">AH7-AH10</f>
        <v>#VALUE!</v>
      </c>
      <c r="AI11" s="144" t="e">
        <f t="shared" ref="AI11" si="30">AI7-AI10</f>
        <v>#VALUE!</v>
      </c>
      <c r="AJ11" s="143" t="e">
        <f t="shared" ref="AJ11" si="31">AJ7-AJ10</f>
        <v>#VALUE!</v>
      </c>
      <c r="AK11" s="145" t="e">
        <f t="shared" ref="AK11" si="32">AK7-AK10</f>
        <v>#VALUE!</v>
      </c>
      <c r="AL11" s="137" t="e">
        <f t="shared" ref="AL11" si="33">AL7-AL10</f>
        <v>#VALUE!</v>
      </c>
      <c r="AM11" s="143" t="e">
        <f t="shared" ref="AM11" si="34">AM7-AM10</f>
        <v>#VALUE!</v>
      </c>
      <c r="AN11" s="139" t="e">
        <f t="shared" ref="AN11" si="35">AN7-AN10</f>
        <v>#VALUE!</v>
      </c>
      <c r="AO11" s="144" t="e">
        <f t="shared" ref="AO11" si="36">AO7-AO10</f>
        <v>#VALUE!</v>
      </c>
      <c r="AP11" s="143" t="e">
        <f t="shared" ref="AP11" si="37">AP7-AP10</f>
        <v>#VALUE!</v>
      </c>
      <c r="AQ11" s="145" t="e">
        <f t="shared" ref="AQ11" si="38">AQ7-AQ10</f>
        <v>#VALUE!</v>
      </c>
      <c r="AR11" s="137" t="e">
        <f t="shared" ref="AR11" si="39">AR7-AR10</f>
        <v>#VALUE!</v>
      </c>
      <c r="AS11" s="143" t="e">
        <f t="shared" ref="AS11" si="40">AS7-AS10</f>
        <v>#VALUE!</v>
      </c>
      <c r="AT11" s="139" t="e">
        <f t="shared" ref="AT11" si="41">AT7-AT10</f>
        <v>#VALUE!</v>
      </c>
      <c r="AU11" s="144" t="e">
        <f t="shared" ref="AU11" si="42">AU7-AU10</f>
        <v>#VALUE!</v>
      </c>
      <c r="AV11" s="143" t="e">
        <f t="shared" ref="AV11" si="43">AV7-AV10</f>
        <v>#VALUE!</v>
      </c>
      <c r="AW11" s="145" t="e">
        <f t="shared" ref="AW11" si="44">AW7-AW10</f>
        <v>#VALUE!</v>
      </c>
      <c r="AX11" s="137" t="e">
        <f t="shared" ref="AX11" si="45">AX7-AX10</f>
        <v>#VALUE!</v>
      </c>
      <c r="AY11" s="143" t="e">
        <f t="shared" ref="AY11" si="46">AY7-AY10</f>
        <v>#VALUE!</v>
      </c>
      <c r="AZ11" s="139" t="e">
        <f t="shared" ref="AZ11" si="47">AZ7-AZ10</f>
        <v>#VALUE!</v>
      </c>
      <c r="BA11" s="144" t="e">
        <f t="shared" ref="BA11" si="48">BA7-BA10</f>
        <v>#VALUE!</v>
      </c>
      <c r="BB11" s="143" t="e">
        <f t="shared" ref="BB11" si="49">BB7-BB10</f>
        <v>#VALUE!</v>
      </c>
      <c r="BC11" s="145" t="e">
        <f t="shared" ref="BC11" si="50">BC7-BC10</f>
        <v>#VALUE!</v>
      </c>
      <c r="BD11" s="137" t="e">
        <f t="shared" ref="BD11" si="51">BD7-BD10</f>
        <v>#VALUE!</v>
      </c>
      <c r="BE11" s="143" t="e">
        <f t="shared" ref="BE11" si="52">BE7-BE10</f>
        <v>#VALUE!</v>
      </c>
      <c r="BF11" s="139" t="e">
        <f t="shared" ref="BF11" si="53">BF7-BF10</f>
        <v>#VALUE!</v>
      </c>
      <c r="BG11" s="144" t="e">
        <f t="shared" ref="BG11" si="54">BG7-BG10</f>
        <v>#VALUE!</v>
      </c>
      <c r="BH11" s="143" t="e">
        <f t="shared" ref="BH11" si="55">BH7-BH10</f>
        <v>#VALUE!</v>
      </c>
      <c r="BI11" s="145" t="e">
        <f t="shared" ref="BI11" si="56">BI7-BI10</f>
        <v>#VALUE!</v>
      </c>
      <c r="BJ11" s="16"/>
      <c r="BK11" s="16"/>
      <c r="BL11" s="16"/>
      <c r="BM11" s="16"/>
      <c r="BN11" s="16"/>
      <c r="BO11" s="16"/>
      <c r="BP11" s="16"/>
      <c r="BQ11" s="16"/>
      <c r="BR11" s="16"/>
      <c r="BS11" s="16"/>
    </row>
    <row r="12" spans="1:71" ht="15.75" thickBot="1">
      <c r="A12" s="27"/>
      <c r="B12" s="46"/>
      <c r="C12" s="51"/>
      <c r="D12" s="46"/>
      <c r="E12" s="46"/>
      <c r="F12" s="46"/>
      <c r="G12" s="51"/>
      <c r="H12" s="4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row>
    <row r="13" spans="1:71">
      <c r="A13" s="47" t="s">
        <v>89</v>
      </c>
      <c r="B13" s="164" t="s">
        <v>37</v>
      </c>
      <c r="C13" s="191"/>
      <c r="D13" s="191"/>
      <c r="E13" s="191"/>
      <c r="F13" s="190" t="s">
        <v>94</v>
      </c>
      <c r="G13" s="163"/>
      <c r="H13" s="164" t="s">
        <v>37</v>
      </c>
      <c r="I13" s="191"/>
      <c r="J13" s="191"/>
      <c r="K13" s="191"/>
      <c r="L13" s="190" t="s">
        <v>94</v>
      </c>
      <c r="M13" s="163"/>
      <c r="N13" s="164" t="s">
        <v>37</v>
      </c>
      <c r="O13" s="191"/>
      <c r="P13" s="191"/>
      <c r="Q13" s="191"/>
      <c r="R13" s="190" t="s">
        <v>94</v>
      </c>
      <c r="S13" s="163"/>
      <c r="T13" s="164" t="s">
        <v>37</v>
      </c>
      <c r="U13" s="191"/>
      <c r="V13" s="191"/>
      <c r="W13" s="191"/>
      <c r="X13" s="190" t="s">
        <v>94</v>
      </c>
      <c r="Y13" s="163"/>
      <c r="Z13" s="164" t="s">
        <v>37</v>
      </c>
      <c r="AA13" s="191"/>
      <c r="AB13" s="191"/>
      <c r="AC13" s="191"/>
      <c r="AD13" s="190" t="s">
        <v>94</v>
      </c>
      <c r="AE13" s="163"/>
      <c r="AF13" s="164" t="s">
        <v>37</v>
      </c>
      <c r="AG13" s="191"/>
      <c r="AH13" s="191"/>
      <c r="AI13" s="191"/>
      <c r="AJ13" s="190" t="s">
        <v>94</v>
      </c>
      <c r="AK13" s="163"/>
      <c r="AL13" s="164" t="s">
        <v>37</v>
      </c>
      <c r="AM13" s="191"/>
      <c r="AN13" s="191"/>
      <c r="AO13" s="191"/>
      <c r="AP13" s="190" t="s">
        <v>94</v>
      </c>
      <c r="AQ13" s="163"/>
      <c r="AR13" s="164" t="s">
        <v>37</v>
      </c>
      <c r="AS13" s="191"/>
      <c r="AT13" s="191"/>
      <c r="AU13" s="191"/>
      <c r="AV13" s="190" t="s">
        <v>94</v>
      </c>
      <c r="AW13" s="163"/>
      <c r="AX13" s="164" t="s">
        <v>37</v>
      </c>
      <c r="AY13" s="191"/>
      <c r="AZ13" s="191"/>
      <c r="BA13" s="191"/>
      <c r="BB13" s="190" t="s">
        <v>94</v>
      </c>
      <c r="BC13" s="163"/>
      <c r="BD13" s="164" t="s">
        <v>37</v>
      </c>
      <c r="BE13" s="191"/>
      <c r="BF13" s="191"/>
      <c r="BG13" s="191"/>
      <c r="BH13" s="190" t="s">
        <v>94</v>
      </c>
      <c r="BI13" s="163"/>
      <c r="BJ13" s="16"/>
      <c r="BK13" s="16"/>
      <c r="BL13" s="16"/>
      <c r="BM13" s="16"/>
      <c r="BN13" s="16"/>
      <c r="BO13" s="16"/>
      <c r="BP13" s="16"/>
      <c r="BQ13" s="16"/>
      <c r="BR13" s="16"/>
      <c r="BS13" s="16"/>
    </row>
    <row r="14" spans="1:71">
      <c r="A14" s="16"/>
      <c r="B14" s="28" t="s">
        <v>13</v>
      </c>
      <c r="C14" s="29" t="s">
        <v>14</v>
      </c>
      <c r="D14" s="30" t="s">
        <v>15</v>
      </c>
      <c r="E14" s="29" t="s">
        <v>16</v>
      </c>
      <c r="F14" s="29" t="s">
        <v>17</v>
      </c>
      <c r="G14" s="32" t="s">
        <v>18</v>
      </c>
      <c r="H14" s="28" t="s">
        <v>13</v>
      </c>
      <c r="I14" s="29" t="s">
        <v>14</v>
      </c>
      <c r="J14" s="30" t="s">
        <v>15</v>
      </c>
      <c r="K14" s="29" t="s">
        <v>16</v>
      </c>
      <c r="L14" s="29" t="s">
        <v>17</v>
      </c>
      <c r="M14" s="32" t="s">
        <v>18</v>
      </c>
      <c r="N14" s="28" t="s">
        <v>13</v>
      </c>
      <c r="O14" s="29" t="s">
        <v>14</v>
      </c>
      <c r="P14" s="30" t="s">
        <v>15</v>
      </c>
      <c r="Q14" s="29" t="s">
        <v>16</v>
      </c>
      <c r="R14" s="29" t="s">
        <v>17</v>
      </c>
      <c r="S14" s="32" t="s">
        <v>18</v>
      </c>
      <c r="T14" s="28" t="s">
        <v>13</v>
      </c>
      <c r="U14" s="29" t="s">
        <v>14</v>
      </c>
      <c r="V14" s="30" t="s">
        <v>15</v>
      </c>
      <c r="W14" s="29" t="s">
        <v>16</v>
      </c>
      <c r="X14" s="29" t="s">
        <v>17</v>
      </c>
      <c r="Y14" s="32" t="s">
        <v>18</v>
      </c>
      <c r="Z14" s="28" t="s">
        <v>13</v>
      </c>
      <c r="AA14" s="29" t="s">
        <v>14</v>
      </c>
      <c r="AB14" s="30" t="s">
        <v>15</v>
      </c>
      <c r="AC14" s="29" t="s">
        <v>16</v>
      </c>
      <c r="AD14" s="29" t="s">
        <v>17</v>
      </c>
      <c r="AE14" s="32" t="s">
        <v>18</v>
      </c>
      <c r="AF14" s="28" t="s">
        <v>13</v>
      </c>
      <c r="AG14" s="29" t="s">
        <v>14</v>
      </c>
      <c r="AH14" s="30" t="s">
        <v>15</v>
      </c>
      <c r="AI14" s="29" t="s">
        <v>16</v>
      </c>
      <c r="AJ14" s="29" t="s">
        <v>17</v>
      </c>
      <c r="AK14" s="32" t="s">
        <v>18</v>
      </c>
      <c r="AL14" s="28" t="s">
        <v>13</v>
      </c>
      <c r="AM14" s="29" t="s">
        <v>14</v>
      </c>
      <c r="AN14" s="30" t="s">
        <v>15</v>
      </c>
      <c r="AO14" s="29" t="s">
        <v>16</v>
      </c>
      <c r="AP14" s="29" t="s">
        <v>17</v>
      </c>
      <c r="AQ14" s="32" t="s">
        <v>18</v>
      </c>
      <c r="AR14" s="28" t="s">
        <v>13</v>
      </c>
      <c r="AS14" s="29" t="s">
        <v>14</v>
      </c>
      <c r="AT14" s="30" t="s">
        <v>15</v>
      </c>
      <c r="AU14" s="29" t="s">
        <v>16</v>
      </c>
      <c r="AV14" s="29" t="s">
        <v>17</v>
      </c>
      <c r="AW14" s="32" t="s">
        <v>18</v>
      </c>
      <c r="AX14" s="28" t="s">
        <v>13</v>
      </c>
      <c r="AY14" s="29" t="s">
        <v>14</v>
      </c>
      <c r="AZ14" s="30" t="s">
        <v>15</v>
      </c>
      <c r="BA14" s="29" t="s">
        <v>16</v>
      </c>
      <c r="BB14" s="29" t="s">
        <v>17</v>
      </c>
      <c r="BC14" s="32" t="s">
        <v>18</v>
      </c>
      <c r="BD14" s="28" t="s">
        <v>13</v>
      </c>
      <c r="BE14" s="29" t="s">
        <v>14</v>
      </c>
      <c r="BF14" s="30" t="s">
        <v>15</v>
      </c>
      <c r="BG14" s="29" t="s">
        <v>16</v>
      </c>
      <c r="BH14" s="29" t="s">
        <v>17</v>
      </c>
      <c r="BI14" s="32" t="s">
        <v>18</v>
      </c>
      <c r="BJ14" s="16"/>
      <c r="BK14" s="16"/>
      <c r="BL14" s="16"/>
      <c r="BM14" s="16"/>
      <c r="BN14" s="16"/>
      <c r="BO14" s="16"/>
      <c r="BP14" s="16"/>
      <c r="BQ14" s="16"/>
      <c r="BR14" s="16"/>
      <c r="BS14" s="16"/>
    </row>
    <row r="15" spans="1:71">
      <c r="A15" s="27" t="s">
        <v>88</v>
      </c>
      <c r="B15" s="127">
        <v>-5.8500000000000003E-2</v>
      </c>
      <c r="C15" s="128"/>
      <c r="D15" s="129">
        <v>-3.9E-2</v>
      </c>
      <c r="E15" s="130"/>
      <c r="F15" s="128">
        <v>9.75E-3</v>
      </c>
      <c r="G15" s="131">
        <v>8.7749999999999995E-2</v>
      </c>
      <c r="H15" s="127">
        <v>-5.8500000000000003E-2</v>
      </c>
      <c r="I15" s="128"/>
      <c r="J15" s="129">
        <v>-3.9E-2</v>
      </c>
      <c r="K15" s="130"/>
      <c r="L15" s="128">
        <v>9.75E-3</v>
      </c>
      <c r="M15" s="131">
        <v>8.7749999999999995E-2</v>
      </c>
      <c r="N15" s="127">
        <v>-5.8500000000000003E-2</v>
      </c>
      <c r="O15" s="128"/>
      <c r="P15" s="129">
        <v>-3.9E-2</v>
      </c>
      <c r="Q15" s="130"/>
      <c r="R15" s="128">
        <v>9.75E-3</v>
      </c>
      <c r="S15" s="131">
        <v>8.7749999999999995E-2</v>
      </c>
      <c r="T15" s="127">
        <v>-5.8500000000000003E-2</v>
      </c>
      <c r="U15" s="128"/>
      <c r="V15" s="129">
        <v>-3.9E-2</v>
      </c>
      <c r="W15" s="130"/>
      <c r="X15" s="128">
        <v>9.75E-3</v>
      </c>
      <c r="Y15" s="131">
        <v>8.7749999999999995E-2</v>
      </c>
      <c r="Z15" s="127">
        <v>-5.8500000000000003E-2</v>
      </c>
      <c r="AA15" s="128"/>
      <c r="AB15" s="129">
        <v>-3.9E-2</v>
      </c>
      <c r="AC15" s="130"/>
      <c r="AD15" s="128">
        <v>9.75E-3</v>
      </c>
      <c r="AE15" s="131">
        <v>8.7749999999999995E-2</v>
      </c>
      <c r="AF15" s="127">
        <v>-5.8500000000000003E-2</v>
      </c>
      <c r="AG15" s="128"/>
      <c r="AH15" s="129">
        <v>-3.9E-2</v>
      </c>
      <c r="AI15" s="130"/>
      <c r="AJ15" s="128">
        <v>9.75E-3</v>
      </c>
      <c r="AK15" s="131">
        <v>8.7749999999999995E-2</v>
      </c>
      <c r="AL15" s="127">
        <v>-5.8500000000000003E-2</v>
      </c>
      <c r="AM15" s="128"/>
      <c r="AN15" s="129">
        <v>-3.9E-2</v>
      </c>
      <c r="AO15" s="130"/>
      <c r="AP15" s="128">
        <v>9.75E-3</v>
      </c>
      <c r="AQ15" s="131">
        <v>8.7749999999999995E-2</v>
      </c>
      <c r="AR15" s="127">
        <v>-5.8500000000000003E-2</v>
      </c>
      <c r="AS15" s="128"/>
      <c r="AT15" s="129">
        <v>-3.9E-2</v>
      </c>
      <c r="AU15" s="130"/>
      <c r="AV15" s="128">
        <v>9.75E-3</v>
      </c>
      <c r="AW15" s="131">
        <v>8.7749999999999995E-2</v>
      </c>
      <c r="AX15" s="127">
        <v>-5.8500000000000003E-2</v>
      </c>
      <c r="AY15" s="128"/>
      <c r="AZ15" s="129">
        <v>-3.9E-2</v>
      </c>
      <c r="BA15" s="130"/>
      <c r="BB15" s="128">
        <v>9.75E-3</v>
      </c>
      <c r="BC15" s="131">
        <v>8.7749999999999995E-2</v>
      </c>
      <c r="BD15" s="127">
        <v>-5.8500000000000003E-2</v>
      </c>
      <c r="BE15" s="128"/>
      <c r="BF15" s="129">
        <v>-3.9E-2</v>
      </c>
      <c r="BG15" s="130"/>
      <c r="BH15" s="128">
        <v>9.75E-3</v>
      </c>
      <c r="BI15" s="131">
        <v>8.7749999999999995E-2</v>
      </c>
      <c r="BJ15" s="16"/>
      <c r="BK15" s="16"/>
      <c r="BL15" s="16"/>
      <c r="BM15" s="16"/>
      <c r="BN15" s="16"/>
      <c r="BO15" s="16"/>
      <c r="BP15" s="16"/>
      <c r="BQ15" s="16"/>
      <c r="BR15" s="16"/>
      <c r="BS15" s="16"/>
    </row>
    <row r="16" spans="1:71" ht="15.75" thickBot="1">
      <c r="A16" s="16" t="s">
        <v>90</v>
      </c>
      <c r="B16" s="137" t="e">
        <f>B7+(B6*B15)</f>
        <v>#VALUE!</v>
      </c>
      <c r="C16" s="138" t="e">
        <f t="shared" ref="C16:AG16" si="57">C7+(C6*C15)</f>
        <v>#VALUE!</v>
      </c>
      <c r="D16" s="139" t="e">
        <f t="shared" si="57"/>
        <v>#VALUE!</v>
      </c>
      <c r="E16" s="140" t="e">
        <f t="shared" si="57"/>
        <v>#VALUE!</v>
      </c>
      <c r="F16" s="138" t="e">
        <f>F7+(F6*F15)</f>
        <v>#VALUE!</v>
      </c>
      <c r="G16" s="145" t="e">
        <f t="shared" si="57"/>
        <v>#VALUE!</v>
      </c>
      <c r="H16" s="137">
        <f t="shared" si="57"/>
        <v>3027</v>
      </c>
      <c r="I16" s="138">
        <f t="shared" si="57"/>
        <v>228</v>
      </c>
      <c r="J16" s="139">
        <f t="shared" si="57"/>
        <v>514</v>
      </c>
      <c r="K16" s="140">
        <f t="shared" si="57"/>
        <v>36</v>
      </c>
      <c r="L16" s="138">
        <f t="shared" si="57"/>
        <v>19.5</v>
      </c>
      <c r="M16" s="145">
        <f t="shared" si="57"/>
        <v>175.5</v>
      </c>
      <c r="N16" s="137" t="e">
        <f t="shared" si="57"/>
        <v>#VALUE!</v>
      </c>
      <c r="O16" s="138" t="e">
        <f t="shared" si="57"/>
        <v>#VALUE!</v>
      </c>
      <c r="P16" s="139" t="e">
        <f t="shared" si="57"/>
        <v>#VALUE!</v>
      </c>
      <c r="Q16" s="140" t="e">
        <f t="shared" si="57"/>
        <v>#VALUE!</v>
      </c>
      <c r="R16" s="138" t="e">
        <f t="shared" si="57"/>
        <v>#VALUE!</v>
      </c>
      <c r="S16" s="145" t="e">
        <f t="shared" si="57"/>
        <v>#VALUE!</v>
      </c>
      <c r="T16" s="137" t="e">
        <f t="shared" si="57"/>
        <v>#VALUE!</v>
      </c>
      <c r="U16" s="138" t="e">
        <f t="shared" si="57"/>
        <v>#VALUE!</v>
      </c>
      <c r="V16" s="139" t="e">
        <f t="shared" si="57"/>
        <v>#VALUE!</v>
      </c>
      <c r="W16" s="140" t="e">
        <f t="shared" si="57"/>
        <v>#VALUE!</v>
      </c>
      <c r="X16" s="138" t="e">
        <f t="shared" si="57"/>
        <v>#VALUE!</v>
      </c>
      <c r="Y16" s="145" t="e">
        <f t="shared" si="57"/>
        <v>#VALUE!</v>
      </c>
      <c r="Z16" s="137" t="e">
        <f t="shared" si="57"/>
        <v>#VALUE!</v>
      </c>
      <c r="AA16" s="138" t="e">
        <f t="shared" si="57"/>
        <v>#VALUE!</v>
      </c>
      <c r="AB16" s="139" t="e">
        <f t="shared" si="57"/>
        <v>#VALUE!</v>
      </c>
      <c r="AC16" s="140" t="e">
        <f t="shared" si="57"/>
        <v>#VALUE!</v>
      </c>
      <c r="AD16" s="138" t="e">
        <f t="shared" si="57"/>
        <v>#VALUE!</v>
      </c>
      <c r="AE16" s="145" t="e">
        <f t="shared" si="57"/>
        <v>#VALUE!</v>
      </c>
      <c r="AF16" s="137" t="e">
        <f t="shared" si="57"/>
        <v>#VALUE!</v>
      </c>
      <c r="AG16" s="138" t="e">
        <f t="shared" si="57"/>
        <v>#VALUE!</v>
      </c>
      <c r="AH16" s="139" t="e">
        <f t="shared" ref="AH16:BI16" si="58">AH7+(AH6*AH15)</f>
        <v>#VALUE!</v>
      </c>
      <c r="AI16" s="140" t="e">
        <f t="shared" si="58"/>
        <v>#VALUE!</v>
      </c>
      <c r="AJ16" s="138" t="e">
        <f t="shared" si="58"/>
        <v>#VALUE!</v>
      </c>
      <c r="AK16" s="145" t="e">
        <f t="shared" si="58"/>
        <v>#VALUE!</v>
      </c>
      <c r="AL16" s="137" t="e">
        <f t="shared" si="58"/>
        <v>#VALUE!</v>
      </c>
      <c r="AM16" s="138" t="e">
        <f t="shared" si="58"/>
        <v>#VALUE!</v>
      </c>
      <c r="AN16" s="139" t="e">
        <f t="shared" si="58"/>
        <v>#VALUE!</v>
      </c>
      <c r="AO16" s="140" t="e">
        <f t="shared" si="58"/>
        <v>#VALUE!</v>
      </c>
      <c r="AP16" s="138" t="e">
        <f t="shared" si="58"/>
        <v>#VALUE!</v>
      </c>
      <c r="AQ16" s="145" t="e">
        <f t="shared" si="58"/>
        <v>#VALUE!</v>
      </c>
      <c r="AR16" s="137" t="e">
        <f t="shared" si="58"/>
        <v>#VALUE!</v>
      </c>
      <c r="AS16" s="138" t="e">
        <f t="shared" si="58"/>
        <v>#VALUE!</v>
      </c>
      <c r="AT16" s="139" t="e">
        <f t="shared" si="58"/>
        <v>#VALUE!</v>
      </c>
      <c r="AU16" s="140" t="e">
        <f t="shared" si="58"/>
        <v>#VALUE!</v>
      </c>
      <c r="AV16" s="138" t="e">
        <f t="shared" si="58"/>
        <v>#VALUE!</v>
      </c>
      <c r="AW16" s="145" t="e">
        <f t="shared" si="58"/>
        <v>#VALUE!</v>
      </c>
      <c r="AX16" s="137" t="e">
        <f t="shared" si="58"/>
        <v>#VALUE!</v>
      </c>
      <c r="AY16" s="138" t="e">
        <f t="shared" si="58"/>
        <v>#VALUE!</v>
      </c>
      <c r="AZ16" s="139" t="e">
        <f t="shared" si="58"/>
        <v>#VALUE!</v>
      </c>
      <c r="BA16" s="140" t="e">
        <f t="shared" si="58"/>
        <v>#VALUE!</v>
      </c>
      <c r="BB16" s="138" t="e">
        <f t="shared" si="58"/>
        <v>#VALUE!</v>
      </c>
      <c r="BC16" s="145" t="e">
        <f t="shared" si="58"/>
        <v>#VALUE!</v>
      </c>
      <c r="BD16" s="137" t="e">
        <f t="shared" si="58"/>
        <v>#VALUE!</v>
      </c>
      <c r="BE16" s="138" t="e">
        <f t="shared" si="58"/>
        <v>#VALUE!</v>
      </c>
      <c r="BF16" s="139" t="e">
        <f t="shared" si="58"/>
        <v>#VALUE!</v>
      </c>
      <c r="BG16" s="140" t="e">
        <f t="shared" si="58"/>
        <v>#VALUE!</v>
      </c>
      <c r="BH16" s="138" t="e">
        <f t="shared" si="58"/>
        <v>#VALUE!</v>
      </c>
      <c r="BI16" s="145" t="e">
        <f t="shared" si="58"/>
        <v>#VALUE!</v>
      </c>
      <c r="BJ16" s="108"/>
      <c r="BK16" s="16"/>
      <c r="BL16" s="16"/>
      <c r="BM16" s="16"/>
      <c r="BN16" s="16"/>
      <c r="BO16" s="16"/>
      <c r="BP16" s="16"/>
      <c r="BQ16" s="16"/>
      <c r="BR16" s="16"/>
      <c r="BS16" s="16"/>
    </row>
    <row r="17" spans="1:71" ht="8.25" customHeight="1" thickBot="1">
      <c r="A17" s="16"/>
      <c r="B17" s="146"/>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6"/>
      <c r="BK17" s="16"/>
      <c r="BL17" s="16"/>
      <c r="BM17" s="16"/>
      <c r="BN17" s="16"/>
      <c r="BO17" s="16"/>
      <c r="BP17" s="16"/>
      <c r="BQ17" s="16"/>
      <c r="BR17" s="16"/>
      <c r="BS17" s="16"/>
    </row>
    <row r="18" spans="1:71">
      <c r="A18" s="16" t="s">
        <v>50</v>
      </c>
      <c r="B18" s="147" t="e">
        <f>B10</f>
        <v>#VALUE!</v>
      </c>
      <c r="C18" s="148">
        <f>C10</f>
        <v>0</v>
      </c>
      <c r="D18" s="149" t="e">
        <f>D10</f>
        <v>#VALUE!</v>
      </c>
      <c r="E18" s="150">
        <f t="shared" ref="E18:BI18" si="59">E10</f>
        <v>0</v>
      </c>
      <c r="F18" s="148">
        <f t="shared" si="59"/>
        <v>0</v>
      </c>
      <c r="G18" s="151" t="e">
        <f t="shared" si="59"/>
        <v>#VALUE!</v>
      </c>
      <c r="H18" s="147">
        <f t="shared" si="59"/>
        <v>4140.9917383315151</v>
      </c>
      <c r="I18" s="148">
        <f t="shared" si="59"/>
        <v>0</v>
      </c>
      <c r="J18" s="149">
        <f t="shared" si="59"/>
        <v>1540.661108569444</v>
      </c>
      <c r="K18" s="150">
        <f t="shared" si="59"/>
        <v>0</v>
      </c>
      <c r="L18" s="148">
        <f t="shared" si="59"/>
        <v>0</v>
      </c>
      <c r="M18" s="151">
        <f t="shared" si="59"/>
        <v>318.34715309904033</v>
      </c>
      <c r="N18" s="147" t="e">
        <f t="shared" si="59"/>
        <v>#N/A</v>
      </c>
      <c r="O18" s="148">
        <f t="shared" si="59"/>
        <v>0</v>
      </c>
      <c r="P18" s="149" t="e">
        <f t="shared" si="59"/>
        <v>#N/A</v>
      </c>
      <c r="Q18" s="150">
        <f t="shared" si="59"/>
        <v>0</v>
      </c>
      <c r="R18" s="148">
        <f t="shared" si="59"/>
        <v>0</v>
      </c>
      <c r="S18" s="151" t="e">
        <f t="shared" si="59"/>
        <v>#N/A</v>
      </c>
      <c r="T18" s="147" t="e">
        <f t="shared" si="59"/>
        <v>#N/A</v>
      </c>
      <c r="U18" s="148">
        <f t="shared" si="59"/>
        <v>0</v>
      </c>
      <c r="V18" s="149" t="e">
        <f t="shared" si="59"/>
        <v>#N/A</v>
      </c>
      <c r="W18" s="150">
        <f t="shared" si="59"/>
        <v>0</v>
      </c>
      <c r="X18" s="148">
        <f t="shared" si="59"/>
        <v>0</v>
      </c>
      <c r="Y18" s="151" t="e">
        <f t="shared" si="59"/>
        <v>#N/A</v>
      </c>
      <c r="Z18" s="147" t="e">
        <f t="shared" si="59"/>
        <v>#N/A</v>
      </c>
      <c r="AA18" s="148">
        <f t="shared" si="59"/>
        <v>0</v>
      </c>
      <c r="AB18" s="149" t="e">
        <f t="shared" si="59"/>
        <v>#N/A</v>
      </c>
      <c r="AC18" s="150">
        <f t="shared" si="59"/>
        <v>0</v>
      </c>
      <c r="AD18" s="148">
        <f t="shared" si="59"/>
        <v>0</v>
      </c>
      <c r="AE18" s="151" t="e">
        <f t="shared" si="59"/>
        <v>#N/A</v>
      </c>
      <c r="AF18" s="147" t="e">
        <f t="shared" si="59"/>
        <v>#N/A</v>
      </c>
      <c r="AG18" s="148">
        <f t="shared" si="59"/>
        <v>0</v>
      </c>
      <c r="AH18" s="149" t="e">
        <f t="shared" si="59"/>
        <v>#N/A</v>
      </c>
      <c r="AI18" s="150">
        <f t="shared" si="59"/>
        <v>0</v>
      </c>
      <c r="AJ18" s="148">
        <f t="shared" si="59"/>
        <v>0</v>
      </c>
      <c r="AK18" s="151" t="e">
        <f t="shared" si="59"/>
        <v>#N/A</v>
      </c>
      <c r="AL18" s="147" t="e">
        <f t="shared" si="59"/>
        <v>#N/A</v>
      </c>
      <c r="AM18" s="148">
        <f t="shared" si="59"/>
        <v>0</v>
      </c>
      <c r="AN18" s="149" t="e">
        <f t="shared" si="59"/>
        <v>#N/A</v>
      </c>
      <c r="AO18" s="150">
        <f t="shared" si="59"/>
        <v>0</v>
      </c>
      <c r="AP18" s="148">
        <f t="shared" si="59"/>
        <v>0</v>
      </c>
      <c r="AQ18" s="151" t="e">
        <f t="shared" si="59"/>
        <v>#N/A</v>
      </c>
      <c r="AR18" s="147" t="e">
        <f t="shared" si="59"/>
        <v>#N/A</v>
      </c>
      <c r="AS18" s="148">
        <f t="shared" si="59"/>
        <v>0</v>
      </c>
      <c r="AT18" s="149" t="e">
        <f t="shared" si="59"/>
        <v>#N/A</v>
      </c>
      <c r="AU18" s="150">
        <f t="shared" si="59"/>
        <v>0</v>
      </c>
      <c r="AV18" s="148">
        <f t="shared" si="59"/>
        <v>0</v>
      </c>
      <c r="AW18" s="151" t="e">
        <f t="shared" si="59"/>
        <v>#N/A</v>
      </c>
      <c r="AX18" s="147" t="e">
        <f t="shared" si="59"/>
        <v>#N/A</v>
      </c>
      <c r="AY18" s="148">
        <f t="shared" si="59"/>
        <v>0</v>
      </c>
      <c r="AZ18" s="149" t="e">
        <f t="shared" si="59"/>
        <v>#N/A</v>
      </c>
      <c r="BA18" s="150">
        <f t="shared" si="59"/>
        <v>0</v>
      </c>
      <c r="BB18" s="148">
        <f t="shared" si="59"/>
        <v>0</v>
      </c>
      <c r="BC18" s="151" t="e">
        <f t="shared" si="59"/>
        <v>#N/A</v>
      </c>
      <c r="BD18" s="147" t="e">
        <f t="shared" si="59"/>
        <v>#N/A</v>
      </c>
      <c r="BE18" s="148">
        <f t="shared" si="59"/>
        <v>0</v>
      </c>
      <c r="BF18" s="149" t="e">
        <f t="shared" si="59"/>
        <v>#N/A</v>
      </c>
      <c r="BG18" s="150">
        <f t="shared" si="59"/>
        <v>0</v>
      </c>
      <c r="BH18" s="148">
        <f t="shared" si="59"/>
        <v>0</v>
      </c>
      <c r="BI18" s="151" t="e">
        <f t="shared" si="59"/>
        <v>#N/A</v>
      </c>
      <c r="BJ18" s="16"/>
      <c r="BK18" s="16"/>
      <c r="BL18" s="16"/>
      <c r="BM18" s="16"/>
      <c r="BN18" s="16"/>
      <c r="BO18" s="16"/>
      <c r="BP18" s="16"/>
      <c r="BQ18" s="16"/>
      <c r="BR18" s="16"/>
      <c r="BS18" s="16"/>
    </row>
    <row r="19" spans="1:71" ht="15.75" thickBot="1">
      <c r="A19" s="16" t="s">
        <v>91</v>
      </c>
      <c r="B19" s="137" t="e">
        <f>B16-B18</f>
        <v>#VALUE!</v>
      </c>
      <c r="C19" s="138" t="e">
        <f t="shared" ref="C19" si="60">C16-C18</f>
        <v>#VALUE!</v>
      </c>
      <c r="D19" s="139" t="e">
        <f t="shared" ref="D19" si="61">D16-D18</f>
        <v>#VALUE!</v>
      </c>
      <c r="E19" s="140" t="e">
        <f t="shared" ref="E19" si="62">E16-E18</f>
        <v>#VALUE!</v>
      </c>
      <c r="F19" s="138" t="e">
        <f t="shared" ref="F19" si="63">F16-F18</f>
        <v>#VALUE!</v>
      </c>
      <c r="G19" s="145" t="e">
        <f t="shared" ref="G19" si="64">G16-G18</f>
        <v>#VALUE!</v>
      </c>
      <c r="H19" s="137">
        <f t="shared" ref="H19" si="65">H16-H18</f>
        <v>-1113.9917383315151</v>
      </c>
      <c r="I19" s="138">
        <f t="shared" ref="I19" si="66">I16-I18</f>
        <v>228</v>
      </c>
      <c r="J19" s="139">
        <f t="shared" ref="J19" si="67">J16-J18</f>
        <v>-1026.661108569444</v>
      </c>
      <c r="K19" s="140">
        <f t="shared" ref="K19" si="68">K16-K18</f>
        <v>36</v>
      </c>
      <c r="L19" s="138">
        <f t="shared" ref="L19" si="69">L16-L18</f>
        <v>19.5</v>
      </c>
      <c r="M19" s="145">
        <f t="shared" ref="M19" si="70">M16-M18</f>
        <v>-142.84715309904033</v>
      </c>
      <c r="N19" s="137" t="e">
        <f t="shared" ref="N19" si="71">N16-N18</f>
        <v>#VALUE!</v>
      </c>
      <c r="O19" s="138" t="e">
        <f t="shared" ref="O19" si="72">O16-O18</f>
        <v>#VALUE!</v>
      </c>
      <c r="P19" s="139" t="e">
        <f t="shared" ref="P19" si="73">P16-P18</f>
        <v>#VALUE!</v>
      </c>
      <c r="Q19" s="140" t="e">
        <f t="shared" ref="Q19" si="74">Q16-Q18</f>
        <v>#VALUE!</v>
      </c>
      <c r="R19" s="138" t="e">
        <f t="shared" ref="R19" si="75">R16-R18</f>
        <v>#VALUE!</v>
      </c>
      <c r="S19" s="145" t="e">
        <f t="shared" ref="S19" si="76">S16-S18</f>
        <v>#VALUE!</v>
      </c>
      <c r="T19" s="137" t="e">
        <f t="shared" ref="T19" si="77">T16-T18</f>
        <v>#VALUE!</v>
      </c>
      <c r="U19" s="138" t="e">
        <f t="shared" ref="U19" si="78">U16-U18</f>
        <v>#VALUE!</v>
      </c>
      <c r="V19" s="139" t="e">
        <f t="shared" ref="V19" si="79">V16-V18</f>
        <v>#VALUE!</v>
      </c>
      <c r="W19" s="140" t="e">
        <f t="shared" ref="W19" si="80">W16-W18</f>
        <v>#VALUE!</v>
      </c>
      <c r="X19" s="138" t="e">
        <f t="shared" ref="X19" si="81">X16-X18</f>
        <v>#VALUE!</v>
      </c>
      <c r="Y19" s="145" t="e">
        <f t="shared" ref="Y19" si="82">Y16-Y18</f>
        <v>#VALUE!</v>
      </c>
      <c r="Z19" s="137" t="e">
        <f t="shared" ref="Z19" si="83">Z16-Z18</f>
        <v>#VALUE!</v>
      </c>
      <c r="AA19" s="138" t="e">
        <f t="shared" ref="AA19" si="84">AA16-AA18</f>
        <v>#VALUE!</v>
      </c>
      <c r="AB19" s="139" t="e">
        <f t="shared" ref="AB19" si="85">AB16-AB18</f>
        <v>#VALUE!</v>
      </c>
      <c r="AC19" s="140" t="e">
        <f t="shared" ref="AC19" si="86">AC16-AC18</f>
        <v>#VALUE!</v>
      </c>
      <c r="AD19" s="138" t="e">
        <f t="shared" ref="AD19" si="87">AD16-AD18</f>
        <v>#VALUE!</v>
      </c>
      <c r="AE19" s="145" t="e">
        <f t="shared" ref="AE19" si="88">AE16-AE18</f>
        <v>#VALUE!</v>
      </c>
      <c r="AF19" s="137" t="e">
        <f t="shared" ref="AF19" si="89">AF16-AF18</f>
        <v>#VALUE!</v>
      </c>
      <c r="AG19" s="138" t="e">
        <f t="shared" ref="AG19" si="90">AG16-AG18</f>
        <v>#VALUE!</v>
      </c>
      <c r="AH19" s="139" t="e">
        <f t="shared" ref="AH19" si="91">AH16-AH18</f>
        <v>#VALUE!</v>
      </c>
      <c r="AI19" s="140" t="e">
        <f t="shared" ref="AI19" si="92">AI16-AI18</f>
        <v>#VALUE!</v>
      </c>
      <c r="AJ19" s="138" t="e">
        <f t="shared" ref="AJ19" si="93">AJ16-AJ18</f>
        <v>#VALUE!</v>
      </c>
      <c r="AK19" s="145" t="e">
        <f t="shared" ref="AK19" si="94">AK16-AK18</f>
        <v>#VALUE!</v>
      </c>
      <c r="AL19" s="137" t="e">
        <f t="shared" ref="AL19" si="95">AL16-AL18</f>
        <v>#VALUE!</v>
      </c>
      <c r="AM19" s="138" t="e">
        <f t="shared" ref="AM19" si="96">AM16-AM18</f>
        <v>#VALUE!</v>
      </c>
      <c r="AN19" s="139" t="e">
        <f t="shared" ref="AN19" si="97">AN16-AN18</f>
        <v>#VALUE!</v>
      </c>
      <c r="AO19" s="140" t="e">
        <f t="shared" ref="AO19" si="98">AO16-AO18</f>
        <v>#VALUE!</v>
      </c>
      <c r="AP19" s="138" t="e">
        <f t="shared" ref="AP19" si="99">AP16-AP18</f>
        <v>#VALUE!</v>
      </c>
      <c r="AQ19" s="145" t="e">
        <f t="shared" ref="AQ19" si="100">AQ16-AQ18</f>
        <v>#VALUE!</v>
      </c>
      <c r="AR19" s="137" t="e">
        <f t="shared" ref="AR19" si="101">AR16-AR18</f>
        <v>#VALUE!</v>
      </c>
      <c r="AS19" s="138" t="e">
        <f t="shared" ref="AS19" si="102">AS16-AS18</f>
        <v>#VALUE!</v>
      </c>
      <c r="AT19" s="139" t="e">
        <f t="shared" ref="AT19" si="103">AT16-AT18</f>
        <v>#VALUE!</v>
      </c>
      <c r="AU19" s="140" t="e">
        <f t="shared" ref="AU19" si="104">AU16-AU18</f>
        <v>#VALUE!</v>
      </c>
      <c r="AV19" s="138" t="e">
        <f t="shared" ref="AV19" si="105">AV16-AV18</f>
        <v>#VALUE!</v>
      </c>
      <c r="AW19" s="145" t="e">
        <f t="shared" ref="AW19" si="106">AW16-AW18</f>
        <v>#VALUE!</v>
      </c>
      <c r="AX19" s="137" t="e">
        <f t="shared" ref="AX19" si="107">AX16-AX18</f>
        <v>#VALUE!</v>
      </c>
      <c r="AY19" s="138" t="e">
        <f t="shared" ref="AY19" si="108">AY16-AY18</f>
        <v>#VALUE!</v>
      </c>
      <c r="AZ19" s="139" t="e">
        <f t="shared" ref="AZ19" si="109">AZ16-AZ18</f>
        <v>#VALUE!</v>
      </c>
      <c r="BA19" s="140" t="e">
        <f t="shared" ref="BA19" si="110">BA16-BA18</f>
        <v>#VALUE!</v>
      </c>
      <c r="BB19" s="138" t="e">
        <f t="shared" ref="BB19" si="111">BB16-BB18</f>
        <v>#VALUE!</v>
      </c>
      <c r="BC19" s="145" t="e">
        <f t="shared" ref="BC19" si="112">BC16-BC18</f>
        <v>#VALUE!</v>
      </c>
      <c r="BD19" s="137" t="e">
        <f t="shared" ref="BD19" si="113">BD16-BD18</f>
        <v>#VALUE!</v>
      </c>
      <c r="BE19" s="138" t="e">
        <f t="shared" ref="BE19" si="114">BE16-BE18</f>
        <v>#VALUE!</v>
      </c>
      <c r="BF19" s="139" t="e">
        <f t="shared" ref="BF19" si="115">BF16-BF18</f>
        <v>#VALUE!</v>
      </c>
      <c r="BG19" s="140" t="e">
        <f t="shared" ref="BG19" si="116">BG16-BG18</f>
        <v>#VALUE!</v>
      </c>
      <c r="BH19" s="138" t="e">
        <f t="shared" ref="BH19" si="117">BH16-BH18</f>
        <v>#VALUE!</v>
      </c>
      <c r="BI19" s="145" t="e">
        <f t="shared" ref="BI19" si="118">BI16-BI18</f>
        <v>#VALUE!</v>
      </c>
      <c r="BJ19" s="108"/>
      <c r="BK19" s="16"/>
      <c r="BL19" s="16"/>
      <c r="BM19" s="16"/>
      <c r="BN19" s="16"/>
      <c r="BO19" s="16"/>
      <c r="BP19" s="16"/>
      <c r="BQ19" s="16"/>
      <c r="BR19" s="16"/>
      <c r="BS19" s="16"/>
    </row>
    <row r="20" spans="1:71" ht="15.75" thickBot="1">
      <c r="A20" s="27"/>
      <c r="B20" s="46"/>
      <c r="C20" s="51"/>
      <c r="D20" s="46"/>
      <c r="E20" s="46"/>
      <c r="F20" s="46"/>
      <c r="G20" s="51"/>
      <c r="H20" s="4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row>
    <row r="21" spans="1:71">
      <c r="A21" s="47" t="s">
        <v>55</v>
      </c>
      <c r="B21" s="164" t="s">
        <v>35</v>
      </c>
      <c r="C21" s="191"/>
      <c r="D21" s="191"/>
      <c r="E21" s="191"/>
      <c r="F21" s="190" t="s">
        <v>36</v>
      </c>
      <c r="G21" s="163"/>
      <c r="H21" s="164" t="s">
        <v>35</v>
      </c>
      <c r="I21" s="191"/>
      <c r="J21" s="191"/>
      <c r="K21" s="191"/>
      <c r="L21" s="190" t="s">
        <v>36</v>
      </c>
      <c r="M21" s="163"/>
      <c r="N21" s="164" t="s">
        <v>35</v>
      </c>
      <c r="O21" s="191"/>
      <c r="P21" s="191"/>
      <c r="Q21" s="191"/>
      <c r="R21" s="190" t="s">
        <v>36</v>
      </c>
      <c r="S21" s="163"/>
      <c r="T21" s="164" t="s">
        <v>35</v>
      </c>
      <c r="U21" s="191"/>
      <c r="V21" s="191"/>
      <c r="W21" s="191"/>
      <c r="X21" s="190" t="s">
        <v>36</v>
      </c>
      <c r="Y21" s="163"/>
      <c r="Z21" s="164" t="s">
        <v>35</v>
      </c>
      <c r="AA21" s="191"/>
      <c r="AB21" s="191"/>
      <c r="AC21" s="191"/>
      <c r="AD21" s="190" t="s">
        <v>36</v>
      </c>
      <c r="AE21" s="163"/>
      <c r="AF21" s="164" t="s">
        <v>35</v>
      </c>
      <c r="AG21" s="191"/>
      <c r="AH21" s="191"/>
      <c r="AI21" s="191"/>
      <c r="AJ21" s="190" t="s">
        <v>36</v>
      </c>
      <c r="AK21" s="163"/>
      <c r="AL21" s="164" t="s">
        <v>35</v>
      </c>
      <c r="AM21" s="191"/>
      <c r="AN21" s="191"/>
      <c r="AO21" s="191"/>
      <c r="AP21" s="190" t="s">
        <v>36</v>
      </c>
      <c r="AQ21" s="163"/>
      <c r="AR21" s="164" t="s">
        <v>35</v>
      </c>
      <c r="AS21" s="191"/>
      <c r="AT21" s="191"/>
      <c r="AU21" s="191"/>
      <c r="AV21" s="190" t="s">
        <v>36</v>
      </c>
      <c r="AW21" s="163"/>
      <c r="AX21" s="164" t="s">
        <v>35</v>
      </c>
      <c r="AY21" s="191"/>
      <c r="AZ21" s="191"/>
      <c r="BA21" s="191"/>
      <c r="BB21" s="190" t="s">
        <v>36</v>
      </c>
      <c r="BC21" s="163"/>
      <c r="BD21" s="164" t="s">
        <v>35</v>
      </c>
      <c r="BE21" s="191"/>
      <c r="BF21" s="191"/>
      <c r="BG21" s="191"/>
      <c r="BH21" s="190" t="s">
        <v>36</v>
      </c>
      <c r="BI21" s="163"/>
      <c r="BJ21" s="16"/>
      <c r="BK21" s="16"/>
      <c r="BL21" s="16"/>
      <c r="BM21" s="16"/>
      <c r="BN21" s="16"/>
      <c r="BO21" s="16"/>
      <c r="BP21" s="16"/>
      <c r="BQ21" s="16"/>
      <c r="BR21" s="16"/>
      <c r="BS21" s="16"/>
    </row>
    <row r="22" spans="1:71">
      <c r="A22" s="110" t="s">
        <v>92</v>
      </c>
      <c r="B22" s="152" t="e">
        <f>SUM($B$7:$E$7)</f>
        <v>#VALUE!</v>
      </c>
      <c r="C22" s="48" t="e">
        <f>B22/(B22+F22)</f>
        <v>#VALUE!</v>
      </c>
      <c r="D22" s="39"/>
      <c r="E22" s="40"/>
      <c r="F22" s="156">
        <f>SUM(F7:G7)</f>
        <v>0</v>
      </c>
      <c r="G22" s="52" t="e">
        <f>F22/(B22+F22)</f>
        <v>#VALUE!</v>
      </c>
      <c r="H22" s="152">
        <f>SUM(H7:K7)</f>
        <v>4000</v>
      </c>
      <c r="I22" s="48">
        <f>H22/(H22+L22)</f>
        <v>1</v>
      </c>
      <c r="J22" s="39"/>
      <c r="K22" s="40"/>
      <c r="L22" s="156">
        <f>SUM(L7:M7)</f>
        <v>0</v>
      </c>
      <c r="M22" s="52">
        <f>L22/(H22+L22)</f>
        <v>0</v>
      </c>
      <c r="N22" s="152" t="e">
        <f>SUM(N7:Q7)</f>
        <v>#VALUE!</v>
      </c>
      <c r="O22" s="48" t="e">
        <f>N22/(N22+R22)</f>
        <v>#VALUE!</v>
      </c>
      <c r="P22" s="39"/>
      <c r="Q22" s="40"/>
      <c r="R22" s="156">
        <f>SUM(R7:S7)</f>
        <v>0</v>
      </c>
      <c r="S22" s="52" t="e">
        <f>R22/(N22+R22)</f>
        <v>#VALUE!</v>
      </c>
      <c r="T22" s="152" t="e">
        <f>SUM(T7:W7)</f>
        <v>#VALUE!</v>
      </c>
      <c r="U22" s="48" t="e">
        <f>T22/(T22+X22)</f>
        <v>#VALUE!</v>
      </c>
      <c r="V22" s="39"/>
      <c r="W22" s="40"/>
      <c r="X22" s="156">
        <f>SUM(X7:Y7)</f>
        <v>0</v>
      </c>
      <c r="Y22" s="52" t="e">
        <f>X22/(T22+X22)</f>
        <v>#VALUE!</v>
      </c>
      <c r="Z22" s="152" t="e">
        <f>SUM(Z7:AC7)</f>
        <v>#VALUE!</v>
      </c>
      <c r="AA22" s="48" t="e">
        <f>Z22/(Z22+AD22)</f>
        <v>#VALUE!</v>
      </c>
      <c r="AB22" s="39"/>
      <c r="AC22" s="40"/>
      <c r="AD22" s="156">
        <f>SUM(AD7:AE7)</f>
        <v>0</v>
      </c>
      <c r="AE22" s="52" t="e">
        <f>AD22/(Z22+AD22)</f>
        <v>#VALUE!</v>
      </c>
      <c r="AF22" s="152" t="e">
        <f>SUM(AF7:AI7)</f>
        <v>#VALUE!</v>
      </c>
      <c r="AG22" s="48" t="e">
        <f>AF22/(AF22+AJ22)</f>
        <v>#VALUE!</v>
      </c>
      <c r="AH22" s="39"/>
      <c r="AI22" s="40"/>
      <c r="AJ22" s="156">
        <f>SUM(AJ7:AK7)</f>
        <v>0</v>
      </c>
      <c r="AK22" s="52" t="e">
        <f>AJ22/(AF22+AJ22)</f>
        <v>#VALUE!</v>
      </c>
      <c r="AL22" s="152" t="e">
        <f>SUM(AL7:AO7)</f>
        <v>#VALUE!</v>
      </c>
      <c r="AM22" s="48" t="e">
        <f>AL22/(AL22+AP22)</f>
        <v>#VALUE!</v>
      </c>
      <c r="AN22" s="39"/>
      <c r="AO22" s="40"/>
      <c r="AP22" s="156">
        <f>SUM(AP7:AQ7)</f>
        <v>0</v>
      </c>
      <c r="AQ22" s="52" t="e">
        <f>AP22/(AL22+AP22)</f>
        <v>#VALUE!</v>
      </c>
      <c r="AR22" s="152" t="e">
        <f>SUM(AR7:AU7)</f>
        <v>#VALUE!</v>
      </c>
      <c r="AS22" s="48" t="e">
        <f>AR22/(AR22+AV22)</f>
        <v>#VALUE!</v>
      </c>
      <c r="AT22" s="39"/>
      <c r="AU22" s="40"/>
      <c r="AV22" s="156">
        <f>SUM(AV7:AW7)</f>
        <v>0</v>
      </c>
      <c r="AW22" s="52" t="e">
        <f>AV22/(AR22+AV22)</f>
        <v>#VALUE!</v>
      </c>
      <c r="AX22" s="152" t="e">
        <f>SUM(AX7:BA7)</f>
        <v>#VALUE!</v>
      </c>
      <c r="AY22" s="48" t="e">
        <f>AX22/(AX22+BB22)</f>
        <v>#VALUE!</v>
      </c>
      <c r="AZ22" s="39"/>
      <c r="BA22" s="40"/>
      <c r="BB22" s="156">
        <f>SUM(BB7:BC7)</f>
        <v>0</v>
      </c>
      <c r="BC22" s="52" t="e">
        <f>BB22/(AX22+BB22)</f>
        <v>#VALUE!</v>
      </c>
      <c r="BD22" s="152" t="e">
        <f>SUM(BD7:BG7)</f>
        <v>#VALUE!</v>
      </c>
      <c r="BE22" s="48" t="e">
        <f>BD22/(BD22+BH22)</f>
        <v>#VALUE!</v>
      </c>
      <c r="BF22" s="39"/>
      <c r="BG22" s="40"/>
      <c r="BH22" s="156">
        <f>SUM(BH7:BI7)</f>
        <v>0</v>
      </c>
      <c r="BI22" s="52" t="e">
        <f>BH22/(BD22+BH22)</f>
        <v>#VALUE!</v>
      </c>
      <c r="BJ22" s="16"/>
      <c r="BK22" s="16"/>
      <c r="BL22" s="16"/>
      <c r="BM22" s="16"/>
      <c r="BN22" s="16"/>
      <c r="BO22" s="16"/>
      <c r="BP22" s="16"/>
      <c r="BQ22" s="16"/>
      <c r="BR22" s="16"/>
      <c r="BS22" s="16"/>
    </row>
    <row r="23" spans="1:71">
      <c r="A23" s="109" t="s">
        <v>93</v>
      </c>
      <c r="B23" s="153" t="e">
        <f>SUM($B$16:$E$16)</f>
        <v>#VALUE!</v>
      </c>
      <c r="C23" s="112" t="e">
        <f>B23/(B23+F23)</f>
        <v>#VALUE!</v>
      </c>
      <c r="D23" s="39"/>
      <c r="E23" s="40"/>
      <c r="F23" s="157" t="e">
        <f>SUM(F16:G16)</f>
        <v>#VALUE!</v>
      </c>
      <c r="G23" s="111" t="e">
        <f>F23/(B23+F23)</f>
        <v>#VALUE!</v>
      </c>
      <c r="H23" s="153">
        <f>SUM(H16:K16)</f>
        <v>3805</v>
      </c>
      <c r="I23" s="112">
        <f>H23/(H23+L23)</f>
        <v>0.95125000000000004</v>
      </c>
      <c r="J23" s="39"/>
      <c r="K23" s="40"/>
      <c r="L23" s="157">
        <f>SUM(L16:M16)</f>
        <v>195</v>
      </c>
      <c r="M23" s="111">
        <f>L23/(H23+L23)</f>
        <v>4.8750000000000002E-2</v>
      </c>
      <c r="N23" s="153" t="e">
        <f>SUM(N16:Q16)</f>
        <v>#VALUE!</v>
      </c>
      <c r="O23" s="112" t="e">
        <f>N23/(N23+R23)</f>
        <v>#VALUE!</v>
      </c>
      <c r="P23" s="39"/>
      <c r="Q23" s="40"/>
      <c r="R23" s="157" t="e">
        <f>SUM(R16:S16)</f>
        <v>#VALUE!</v>
      </c>
      <c r="S23" s="111" t="e">
        <f>R23/(N23+R23)</f>
        <v>#VALUE!</v>
      </c>
      <c r="T23" s="153" t="e">
        <f>SUM(T16:W16)</f>
        <v>#VALUE!</v>
      </c>
      <c r="U23" s="112" t="e">
        <f>T23/(T23+X23)</f>
        <v>#VALUE!</v>
      </c>
      <c r="V23" s="39"/>
      <c r="W23" s="40"/>
      <c r="X23" s="157" t="e">
        <f>SUM(X16:Y16)</f>
        <v>#VALUE!</v>
      </c>
      <c r="Y23" s="111" t="e">
        <f>X23/(T23+X23)</f>
        <v>#VALUE!</v>
      </c>
      <c r="Z23" s="153" t="e">
        <f>SUM(Z16:AC16)</f>
        <v>#VALUE!</v>
      </c>
      <c r="AA23" s="112" t="e">
        <f>Z23/(Z23+AD23)</f>
        <v>#VALUE!</v>
      </c>
      <c r="AB23" s="39"/>
      <c r="AC23" s="40"/>
      <c r="AD23" s="157" t="e">
        <f>SUM(AD16:AE16)</f>
        <v>#VALUE!</v>
      </c>
      <c r="AE23" s="111" t="e">
        <f>AD23/(Z23+AD23)</f>
        <v>#VALUE!</v>
      </c>
      <c r="AF23" s="153" t="e">
        <f>SUM(AF16:AI16)</f>
        <v>#VALUE!</v>
      </c>
      <c r="AG23" s="112" t="e">
        <f>AF23/(AF23+AJ23)</f>
        <v>#VALUE!</v>
      </c>
      <c r="AH23" s="39"/>
      <c r="AI23" s="40"/>
      <c r="AJ23" s="157" t="e">
        <f>SUM(AJ16:AK16)</f>
        <v>#VALUE!</v>
      </c>
      <c r="AK23" s="111" t="e">
        <f>AJ23/(AF23+AJ23)</f>
        <v>#VALUE!</v>
      </c>
      <c r="AL23" s="153" t="e">
        <f>SUM(AL16:AO16)</f>
        <v>#VALUE!</v>
      </c>
      <c r="AM23" s="112" t="e">
        <f>AL23/(AL23+AP23)</f>
        <v>#VALUE!</v>
      </c>
      <c r="AN23" s="39"/>
      <c r="AO23" s="40"/>
      <c r="AP23" s="157" t="e">
        <f>SUM(AP16:AQ16)</f>
        <v>#VALUE!</v>
      </c>
      <c r="AQ23" s="111" t="e">
        <f>AP23/(AL23+AP23)</f>
        <v>#VALUE!</v>
      </c>
      <c r="AR23" s="153" t="e">
        <f>SUM(AR16:AU16)</f>
        <v>#VALUE!</v>
      </c>
      <c r="AS23" s="112" t="e">
        <f>AR23/(AR23+AV23)</f>
        <v>#VALUE!</v>
      </c>
      <c r="AT23" s="39"/>
      <c r="AU23" s="40"/>
      <c r="AV23" s="157" t="e">
        <f>SUM(AV16:AW16)</f>
        <v>#VALUE!</v>
      </c>
      <c r="AW23" s="111" t="e">
        <f>AV23/(AR23+AV23)</f>
        <v>#VALUE!</v>
      </c>
      <c r="AX23" s="153" t="e">
        <f>SUM(AX16:BA16)</f>
        <v>#VALUE!</v>
      </c>
      <c r="AY23" s="112" t="e">
        <f>AX23/(AX23+BB23)</f>
        <v>#VALUE!</v>
      </c>
      <c r="AZ23" s="39"/>
      <c r="BA23" s="40"/>
      <c r="BB23" s="157" t="e">
        <f>SUM(BB16:BC16)</f>
        <v>#VALUE!</v>
      </c>
      <c r="BC23" s="111" t="e">
        <f>BB23/(AX23+BB23)</f>
        <v>#VALUE!</v>
      </c>
      <c r="BD23" s="153" t="e">
        <f>SUM(BD16:BG16)</f>
        <v>#VALUE!</v>
      </c>
      <c r="BE23" s="112" t="e">
        <f>BD23/(BD23+BH23)</f>
        <v>#VALUE!</v>
      </c>
      <c r="BF23" s="39"/>
      <c r="BG23" s="40"/>
      <c r="BH23" s="157" t="e">
        <f>SUM(BH16:BI16)</f>
        <v>#VALUE!</v>
      </c>
      <c r="BI23" s="111" t="e">
        <f>BH23/(BD23+BH23)</f>
        <v>#VALUE!</v>
      </c>
      <c r="BJ23" s="16"/>
      <c r="BK23" s="16"/>
      <c r="BL23" s="16"/>
      <c r="BM23" s="16"/>
      <c r="BN23" s="16"/>
      <c r="BO23" s="16"/>
      <c r="BP23" s="16"/>
      <c r="BQ23" s="16"/>
      <c r="BR23" s="16"/>
      <c r="BS23" s="16"/>
    </row>
    <row r="24" spans="1:71">
      <c r="A24" s="41" t="s">
        <v>54</v>
      </c>
      <c r="B24" s="154" t="e">
        <f>SUM(B10:E10)</f>
        <v>#VALUE!</v>
      </c>
      <c r="C24" s="49" t="e">
        <f>B24/(B24+F24)</f>
        <v>#VALUE!</v>
      </c>
      <c r="D24" s="42"/>
      <c r="E24" s="43"/>
      <c r="F24" s="158" t="e">
        <f>SUM(F10:G10)</f>
        <v>#VALUE!</v>
      </c>
      <c r="G24" s="53" t="e">
        <f>F24/(B24+F24)</f>
        <v>#VALUE!</v>
      </c>
      <c r="H24" s="154">
        <f>SUM(H10:K10)</f>
        <v>5681.652846900959</v>
      </c>
      <c r="I24" s="49">
        <f>H24/(H24+L24)</f>
        <v>0.94694214115015996</v>
      </c>
      <c r="J24" s="42"/>
      <c r="K24" s="43"/>
      <c r="L24" s="158">
        <f>SUM(L10:M10)</f>
        <v>318.34715309904033</v>
      </c>
      <c r="M24" s="53">
        <f>L24/(H24+L24)</f>
        <v>5.3057858849840066E-2</v>
      </c>
      <c r="N24" s="154" t="e">
        <f>SUM(N10:Q10)</f>
        <v>#N/A</v>
      </c>
      <c r="O24" s="49" t="e">
        <f>N24/(N24+R24)</f>
        <v>#N/A</v>
      </c>
      <c r="P24" s="42"/>
      <c r="Q24" s="43"/>
      <c r="R24" s="158" t="e">
        <f>SUM(R10:S10)</f>
        <v>#N/A</v>
      </c>
      <c r="S24" s="53" t="e">
        <f>R24/(N24+R24)</f>
        <v>#N/A</v>
      </c>
      <c r="T24" s="154" t="e">
        <f>SUM(T10:W10)</f>
        <v>#N/A</v>
      </c>
      <c r="U24" s="49" t="e">
        <f>T24/(T24+X24)</f>
        <v>#N/A</v>
      </c>
      <c r="V24" s="42"/>
      <c r="W24" s="43"/>
      <c r="X24" s="158" t="e">
        <f>SUM(X10:Y10)</f>
        <v>#N/A</v>
      </c>
      <c r="Y24" s="53" t="e">
        <f>X24/(T24+X24)</f>
        <v>#N/A</v>
      </c>
      <c r="Z24" s="154" t="e">
        <f>SUM(Z10:AC10)</f>
        <v>#N/A</v>
      </c>
      <c r="AA24" s="49" t="e">
        <f>Z24/(Z24+AD24)</f>
        <v>#N/A</v>
      </c>
      <c r="AB24" s="42"/>
      <c r="AC24" s="43"/>
      <c r="AD24" s="158" t="e">
        <f>SUM(AD10:AE10)</f>
        <v>#N/A</v>
      </c>
      <c r="AE24" s="53" t="e">
        <f>AD24/(Z24+AD24)</f>
        <v>#N/A</v>
      </c>
      <c r="AF24" s="154" t="e">
        <f>SUM(AF10:AI10)</f>
        <v>#N/A</v>
      </c>
      <c r="AG24" s="49" t="e">
        <f>AF24/(AF24+AJ24)</f>
        <v>#N/A</v>
      </c>
      <c r="AH24" s="42"/>
      <c r="AI24" s="43"/>
      <c r="AJ24" s="158" t="e">
        <f>SUM(AJ10:AK10)</f>
        <v>#N/A</v>
      </c>
      <c r="AK24" s="53" t="e">
        <f>AJ24/(AF24+AJ24)</f>
        <v>#N/A</v>
      </c>
      <c r="AL24" s="154" t="e">
        <f>SUM(AL10:AO10)</f>
        <v>#N/A</v>
      </c>
      <c r="AM24" s="49" t="e">
        <f>AL24/(AL24+AP24)</f>
        <v>#N/A</v>
      </c>
      <c r="AN24" s="42"/>
      <c r="AO24" s="43"/>
      <c r="AP24" s="158" t="e">
        <f>SUM(AP10:AQ10)</f>
        <v>#N/A</v>
      </c>
      <c r="AQ24" s="53" t="e">
        <f>AP24/(AL24+AP24)</f>
        <v>#N/A</v>
      </c>
      <c r="AR24" s="154" t="e">
        <f>SUM(AR10:AU10)</f>
        <v>#N/A</v>
      </c>
      <c r="AS24" s="49" t="e">
        <f>AR24/(AR24+AV24)</f>
        <v>#N/A</v>
      </c>
      <c r="AT24" s="42"/>
      <c r="AU24" s="43"/>
      <c r="AV24" s="158" t="e">
        <f>SUM(AV10:AW10)</f>
        <v>#N/A</v>
      </c>
      <c r="AW24" s="53" t="e">
        <f>AV24/(AR24+AV24)</f>
        <v>#N/A</v>
      </c>
      <c r="AX24" s="154" t="e">
        <f>SUM(AX10:BA10)</f>
        <v>#N/A</v>
      </c>
      <c r="AY24" s="49" t="e">
        <f>AX24/(AX24+BB24)</f>
        <v>#N/A</v>
      </c>
      <c r="AZ24" s="42"/>
      <c r="BA24" s="43"/>
      <c r="BB24" s="158" t="e">
        <f>SUM(BB10:BC10)</f>
        <v>#N/A</v>
      </c>
      <c r="BC24" s="53" t="e">
        <f>BB24/(AX24+BB24)</f>
        <v>#N/A</v>
      </c>
      <c r="BD24" s="154" t="e">
        <f>SUM(BD10:BG10)</f>
        <v>#N/A</v>
      </c>
      <c r="BE24" s="49" t="e">
        <f>BD24/(BD24+BH24)</f>
        <v>#N/A</v>
      </c>
      <c r="BF24" s="42"/>
      <c r="BG24" s="43"/>
      <c r="BH24" s="158" t="e">
        <f>SUM(BH10:BI10)</f>
        <v>#N/A</v>
      </c>
      <c r="BI24" s="53" t="e">
        <f>BH24/(BD24+BH24)</f>
        <v>#N/A</v>
      </c>
      <c r="BJ24" s="16"/>
      <c r="BK24" s="16"/>
      <c r="BL24" s="16"/>
      <c r="BM24" s="16"/>
      <c r="BN24" s="16"/>
      <c r="BO24" s="16"/>
      <c r="BP24" s="16"/>
      <c r="BQ24" s="16"/>
      <c r="BR24" s="16"/>
      <c r="BS24" s="16"/>
    </row>
    <row r="25" spans="1:71" ht="15.75" thickBot="1">
      <c r="A25" s="109" t="s">
        <v>91</v>
      </c>
      <c r="B25" s="155" t="e">
        <f>SUM(B19:E19)</f>
        <v>#VALUE!</v>
      </c>
      <c r="C25" s="50"/>
      <c r="D25" s="44"/>
      <c r="E25" s="45"/>
      <c r="F25" s="159" t="e">
        <f>SUM(F19:G19)</f>
        <v>#VALUE!</v>
      </c>
      <c r="G25" s="54"/>
      <c r="H25" s="155">
        <f>SUM(H19:K19)</f>
        <v>-1876.652846900959</v>
      </c>
      <c r="I25" s="50"/>
      <c r="J25" s="44"/>
      <c r="K25" s="45"/>
      <c r="L25" s="159">
        <f>SUM(L19:M19)</f>
        <v>-123.34715309904033</v>
      </c>
      <c r="M25" s="54"/>
      <c r="N25" s="155" t="e">
        <f>SUM(N19:Q19)</f>
        <v>#VALUE!</v>
      </c>
      <c r="O25" s="50"/>
      <c r="P25" s="44"/>
      <c r="Q25" s="45"/>
      <c r="R25" s="159" t="e">
        <f>SUM(R19:S19)</f>
        <v>#VALUE!</v>
      </c>
      <c r="S25" s="54"/>
      <c r="T25" s="155" t="e">
        <f>SUM(T19:W19)</f>
        <v>#VALUE!</v>
      </c>
      <c r="U25" s="50"/>
      <c r="V25" s="44"/>
      <c r="W25" s="45"/>
      <c r="X25" s="159" t="e">
        <f>SUM(X19:Y19)</f>
        <v>#VALUE!</v>
      </c>
      <c r="Y25" s="54"/>
      <c r="Z25" s="155" t="e">
        <f>SUM(Z19:AC19)</f>
        <v>#VALUE!</v>
      </c>
      <c r="AA25" s="50"/>
      <c r="AB25" s="44"/>
      <c r="AC25" s="45"/>
      <c r="AD25" s="159" t="e">
        <f>SUM(AD19:AE19)</f>
        <v>#VALUE!</v>
      </c>
      <c r="AE25" s="54"/>
      <c r="AF25" s="155" t="e">
        <f>SUM(AF19:AI19)</f>
        <v>#VALUE!</v>
      </c>
      <c r="AG25" s="50"/>
      <c r="AH25" s="44"/>
      <c r="AI25" s="45"/>
      <c r="AJ25" s="159" t="e">
        <f>SUM(AJ19:AK19)</f>
        <v>#VALUE!</v>
      </c>
      <c r="AK25" s="54"/>
      <c r="AL25" s="155" t="e">
        <f>SUM(AL19:AO19)</f>
        <v>#VALUE!</v>
      </c>
      <c r="AM25" s="50"/>
      <c r="AN25" s="44"/>
      <c r="AO25" s="45"/>
      <c r="AP25" s="159" t="e">
        <f>SUM(AP19:AQ19)</f>
        <v>#VALUE!</v>
      </c>
      <c r="AQ25" s="54"/>
      <c r="AR25" s="155" t="e">
        <f>SUM(AR19:AU19)</f>
        <v>#VALUE!</v>
      </c>
      <c r="AS25" s="50"/>
      <c r="AT25" s="44"/>
      <c r="AU25" s="45"/>
      <c r="AV25" s="159" t="e">
        <f>SUM(AV19:AW19)</f>
        <v>#VALUE!</v>
      </c>
      <c r="AW25" s="54"/>
      <c r="AX25" s="155" t="e">
        <f>SUM(AX19:BA19)</f>
        <v>#VALUE!</v>
      </c>
      <c r="AY25" s="50"/>
      <c r="AZ25" s="44"/>
      <c r="BA25" s="45"/>
      <c r="BB25" s="159" t="e">
        <f>SUM(BB19:BC19)</f>
        <v>#VALUE!</v>
      </c>
      <c r="BC25" s="54"/>
      <c r="BD25" s="155" t="e">
        <f>SUM(BD19:BG19)</f>
        <v>#VALUE!</v>
      </c>
      <c r="BE25" s="50"/>
      <c r="BF25" s="44"/>
      <c r="BG25" s="45"/>
      <c r="BH25" s="159" t="e">
        <f>SUM(BH19:BI19)</f>
        <v>#VALUE!</v>
      </c>
      <c r="BI25" s="54"/>
      <c r="BJ25" s="16"/>
      <c r="BK25" s="16"/>
      <c r="BL25" s="16"/>
      <c r="BM25" s="16"/>
      <c r="BN25" s="16"/>
      <c r="BO25" s="16"/>
      <c r="BP25" s="16"/>
      <c r="BQ25" s="16"/>
      <c r="BR25" s="16"/>
      <c r="BS25" s="16"/>
    </row>
    <row r="26" spans="1:71">
      <c r="A26" s="27"/>
      <c r="B26" s="46"/>
      <c r="C26" s="51"/>
      <c r="D26" s="46"/>
      <c r="E26" s="46"/>
      <c r="F26" s="46"/>
      <c r="G26" s="51"/>
      <c r="H26" s="4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row>
    <row r="27" spans="1:71">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row>
  </sheetData>
  <sheetProtection algorithmName="SHA-512" hashValue="2xcBO8iYHNsw8F7NDW3lOjnlEB4PxP1VlTbezuni+f3ox+hi6xmy81+/+VBABvNOPmRoNL3RDUnHsrvxJa4/8A==" saltValue="t6c+0q7tpDS32nwZPnngUg==" spinCount="100000" sheet="1" selectLockedCells="1"/>
  <mergeCells count="50">
    <mergeCell ref="Z3:AE3"/>
    <mergeCell ref="AF3:AK3"/>
    <mergeCell ref="R21:S21"/>
    <mergeCell ref="B3:G3"/>
    <mergeCell ref="H3:M3"/>
    <mergeCell ref="N3:S3"/>
    <mergeCell ref="T3:Y3"/>
    <mergeCell ref="B21:E21"/>
    <mergeCell ref="F21:G21"/>
    <mergeCell ref="H21:K21"/>
    <mergeCell ref="L21:M21"/>
    <mergeCell ref="N21:Q21"/>
    <mergeCell ref="AJ21:AK21"/>
    <mergeCell ref="B13:E13"/>
    <mergeCell ref="F13:G13"/>
    <mergeCell ref="H13:K13"/>
    <mergeCell ref="T21:W21"/>
    <mergeCell ref="X21:Y21"/>
    <mergeCell ref="Z21:AC21"/>
    <mergeCell ref="AD21:AE21"/>
    <mergeCell ref="AF21:AI21"/>
    <mergeCell ref="BB21:BC21"/>
    <mergeCell ref="AL3:AQ3"/>
    <mergeCell ref="AR3:AW3"/>
    <mergeCell ref="AX3:BC3"/>
    <mergeCell ref="BD3:BI3"/>
    <mergeCell ref="BD21:BG21"/>
    <mergeCell ref="BH21:BI21"/>
    <mergeCell ref="AL21:AO21"/>
    <mergeCell ref="AP21:AQ21"/>
    <mergeCell ref="AR21:AU21"/>
    <mergeCell ref="AV21:AW21"/>
    <mergeCell ref="AX21:BA21"/>
    <mergeCell ref="BD13:BG13"/>
    <mergeCell ref="BH13:BI13"/>
    <mergeCell ref="AP13:AQ13"/>
    <mergeCell ref="AR13:AU13"/>
    <mergeCell ref="L13:M13"/>
    <mergeCell ref="N13:Q13"/>
    <mergeCell ref="R13:S13"/>
    <mergeCell ref="T13:W13"/>
    <mergeCell ref="X13:Y13"/>
    <mergeCell ref="AV13:AW13"/>
    <mergeCell ref="AX13:BA13"/>
    <mergeCell ref="BB13:BC13"/>
    <mergeCell ref="Z13:AC13"/>
    <mergeCell ref="AD13:AE13"/>
    <mergeCell ref="AF13:AI13"/>
    <mergeCell ref="AJ13:AK13"/>
    <mergeCell ref="AL13:AO1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E15CD-A88A-498D-B4D4-3CA23DAFCA76}">
  <sheetPr>
    <tabColor theme="0" tint="-0.249977111117893"/>
  </sheetPr>
  <dimension ref="A1:L62"/>
  <sheetViews>
    <sheetView zoomScale="120" zoomScaleNormal="120" workbookViewId="0">
      <selection activeCell="K1" sqref="K1"/>
    </sheetView>
  </sheetViews>
  <sheetFormatPr defaultRowHeight="15"/>
  <cols>
    <col min="1" max="2" width="19.42578125" bestFit="1" customWidth="1"/>
    <col min="3" max="3" width="16" bestFit="1" customWidth="1"/>
    <col min="4" max="4" width="28.7109375" bestFit="1" customWidth="1"/>
    <col min="5" max="5" width="18.42578125" bestFit="1" customWidth="1"/>
    <col min="6" max="6" width="27.7109375" bestFit="1" customWidth="1"/>
    <col min="7" max="7" width="30.85546875" bestFit="1" customWidth="1"/>
    <col min="8" max="8" width="25.5703125" bestFit="1" customWidth="1"/>
    <col min="9" max="9" width="11.7109375" bestFit="1" customWidth="1"/>
  </cols>
  <sheetData>
    <row r="1" spans="1:12" s="1" customFormat="1" ht="21" customHeight="1">
      <c r="A1" s="2" t="s">
        <v>4</v>
      </c>
      <c r="B1" s="3"/>
      <c r="C1" s="3"/>
      <c r="D1" s="3"/>
      <c r="E1" s="3"/>
      <c r="F1" s="3"/>
      <c r="G1" s="3"/>
      <c r="H1" s="3"/>
      <c r="I1" s="3"/>
      <c r="J1" s="121"/>
      <c r="K1" s="121"/>
      <c r="L1" s="121"/>
    </row>
    <row r="2" spans="1:12" ht="31.5">
      <c r="A2" s="123" t="s">
        <v>1</v>
      </c>
      <c r="B2" s="123" t="s">
        <v>2</v>
      </c>
      <c r="C2" s="122" t="s">
        <v>3</v>
      </c>
      <c r="D2" s="122" t="s">
        <v>6</v>
      </c>
      <c r="E2" s="122" t="s">
        <v>5</v>
      </c>
      <c r="F2" s="122" t="s">
        <v>7</v>
      </c>
      <c r="G2" s="122" t="s">
        <v>8</v>
      </c>
      <c r="H2" s="122" t="s">
        <v>9</v>
      </c>
      <c r="I2" s="123" t="s">
        <v>0</v>
      </c>
      <c r="J2" s="16"/>
      <c r="K2" s="16"/>
      <c r="L2" s="16"/>
    </row>
    <row r="3" spans="1:12">
      <c r="A3" s="4">
        <v>45108</v>
      </c>
      <c r="B3" s="4">
        <v>45141</v>
      </c>
      <c r="C3" s="5">
        <v>0.28960000000000002</v>
      </c>
      <c r="D3" s="5">
        <v>0.19139999999999999</v>
      </c>
      <c r="E3" s="5">
        <v>3.1899999999999998E-2</v>
      </c>
      <c r="F3" s="5">
        <v>2.2599999999999999E-2</v>
      </c>
      <c r="G3" s="5">
        <v>0.14219999999999999</v>
      </c>
      <c r="H3" s="5">
        <v>0.32229999999999998</v>
      </c>
      <c r="I3" s="6">
        <f>SUM(C3:H3)</f>
        <v>1</v>
      </c>
      <c r="J3" s="16"/>
      <c r="K3" s="16"/>
      <c r="L3" s="16"/>
    </row>
    <row r="4" spans="1:12">
      <c r="A4" s="4">
        <v>44927</v>
      </c>
      <c r="B4" s="4">
        <v>45107</v>
      </c>
      <c r="C4" s="5">
        <v>0.32400000000000001</v>
      </c>
      <c r="D4" s="5">
        <v>0.18740000000000001</v>
      </c>
      <c r="E4" s="5">
        <v>3.8300000000000001E-2</v>
      </c>
      <c r="F4" s="5">
        <v>2.3300000000000001E-2</v>
      </c>
      <c r="G4" s="5">
        <v>0.1227</v>
      </c>
      <c r="H4" s="5">
        <v>0.30430000000000001</v>
      </c>
      <c r="I4" s="6">
        <f t="shared" ref="I4:I55" si="0">SUM(C4:H4)</f>
        <v>1</v>
      </c>
      <c r="J4" s="16"/>
      <c r="K4" s="16"/>
      <c r="L4" s="16"/>
    </row>
    <row r="5" spans="1:12">
      <c r="A5" s="4">
        <v>44743</v>
      </c>
      <c r="B5" s="4">
        <v>44926</v>
      </c>
      <c r="C5" s="5">
        <v>0.34720000000000001</v>
      </c>
      <c r="D5" s="5">
        <v>0.19170000000000001</v>
      </c>
      <c r="E5" s="5">
        <v>4.2799999999999998E-2</v>
      </c>
      <c r="F5" s="5">
        <v>2.4400000000000002E-2</v>
      </c>
      <c r="G5" s="5">
        <v>0.10979999999999999</v>
      </c>
      <c r="H5" s="5">
        <v>0.28410000000000002</v>
      </c>
      <c r="I5" s="6">
        <f t="shared" si="0"/>
        <v>1</v>
      </c>
      <c r="J5" s="16"/>
      <c r="K5" s="16"/>
      <c r="L5" s="16"/>
    </row>
    <row r="6" spans="1:12">
      <c r="A6" s="4">
        <v>44562</v>
      </c>
      <c r="B6" s="4">
        <v>44742</v>
      </c>
      <c r="C6" s="5">
        <v>0.35270000000000001</v>
      </c>
      <c r="D6" s="5">
        <v>0.19570000000000001</v>
      </c>
      <c r="E6" s="5">
        <v>5.04E-2</v>
      </c>
      <c r="F6" s="5">
        <v>2.2800000000000001E-2</v>
      </c>
      <c r="G6" s="5">
        <v>9.5000000000000001E-2</v>
      </c>
      <c r="H6" s="5">
        <v>0.28339999999999999</v>
      </c>
      <c r="I6" s="6">
        <f t="shared" si="0"/>
        <v>1</v>
      </c>
      <c r="J6" s="16"/>
      <c r="K6" s="16"/>
      <c r="L6" s="16"/>
    </row>
    <row r="7" spans="1:12">
      <c r="A7" s="4">
        <v>44378</v>
      </c>
      <c r="B7" s="4">
        <v>44561</v>
      </c>
      <c r="C7" s="5">
        <v>0.3745</v>
      </c>
      <c r="D7" s="5">
        <v>0.21340000000000001</v>
      </c>
      <c r="E7" s="5">
        <v>5.2299999999999999E-2</v>
      </c>
      <c r="F7" s="5">
        <v>2.24E-2</v>
      </c>
      <c r="G7" s="5">
        <v>8.8599999999999998E-2</v>
      </c>
      <c r="H7" s="5">
        <v>0.24879999999999999</v>
      </c>
      <c r="I7" s="6">
        <f t="shared" si="0"/>
        <v>1</v>
      </c>
      <c r="J7" s="16"/>
      <c r="K7" s="16"/>
      <c r="L7" s="16"/>
    </row>
    <row r="8" spans="1:12">
      <c r="A8" s="4">
        <v>44197</v>
      </c>
      <c r="B8" s="4">
        <v>44377</v>
      </c>
      <c r="C8" s="5">
        <v>0.3982</v>
      </c>
      <c r="D8" s="5">
        <v>0.22090000000000001</v>
      </c>
      <c r="E8" s="5">
        <v>5.7500000000000002E-2</v>
      </c>
      <c r="F8" s="5">
        <v>2.12E-2</v>
      </c>
      <c r="G8" s="5">
        <v>8.0799999999999997E-2</v>
      </c>
      <c r="H8" s="5">
        <v>0.22140000000000001</v>
      </c>
      <c r="I8" s="6">
        <f t="shared" si="0"/>
        <v>1</v>
      </c>
      <c r="J8" s="16"/>
      <c r="K8" s="16"/>
      <c r="L8" s="16"/>
    </row>
    <row r="9" spans="1:12">
      <c r="A9" s="4">
        <v>44013</v>
      </c>
      <c r="B9" s="4">
        <v>44196</v>
      </c>
      <c r="C9" s="5">
        <v>0.44230000000000003</v>
      </c>
      <c r="D9" s="5">
        <v>0.2301</v>
      </c>
      <c r="E9" s="5">
        <v>5.9900000000000002E-2</v>
      </c>
      <c r="F9" s="5">
        <v>1.78E-2</v>
      </c>
      <c r="G9" s="5">
        <v>5.3100000000000001E-2</v>
      </c>
      <c r="H9" s="5">
        <v>0.1968</v>
      </c>
      <c r="I9" s="6">
        <f t="shared" si="0"/>
        <v>1</v>
      </c>
      <c r="J9" s="16"/>
      <c r="K9" s="16"/>
      <c r="L9" s="16"/>
    </row>
    <row r="10" spans="1:12">
      <c r="A10" s="4">
        <v>43831</v>
      </c>
      <c r="B10" s="4">
        <v>44012</v>
      </c>
      <c r="C10" s="5">
        <v>0.46350000000000002</v>
      </c>
      <c r="D10" s="5">
        <v>0.2266</v>
      </c>
      <c r="E10" s="5">
        <v>5.91E-2</v>
      </c>
      <c r="F10" s="5">
        <v>1.9300000000000001E-2</v>
      </c>
      <c r="G10" s="5">
        <v>5.0999999999999997E-2</v>
      </c>
      <c r="H10" s="5">
        <v>0.18049999999999999</v>
      </c>
      <c r="I10" s="6">
        <f t="shared" si="0"/>
        <v>1</v>
      </c>
      <c r="J10" s="16"/>
      <c r="K10" s="16"/>
      <c r="L10" s="16"/>
    </row>
    <row r="11" spans="1:12">
      <c r="A11" s="4">
        <v>43647</v>
      </c>
      <c r="B11" s="4">
        <v>43830</v>
      </c>
      <c r="C11" s="5">
        <v>0.48230000000000001</v>
      </c>
      <c r="D11" s="5">
        <v>0.22109999999999999</v>
      </c>
      <c r="E11" s="5">
        <v>5.8599999999999999E-2</v>
      </c>
      <c r="F11" s="5">
        <v>1.9300000000000001E-2</v>
      </c>
      <c r="G11" s="5">
        <v>4.8500000000000001E-2</v>
      </c>
      <c r="H11" s="5">
        <v>0.17019999999999999</v>
      </c>
      <c r="I11" s="6">
        <f t="shared" si="0"/>
        <v>1</v>
      </c>
      <c r="J11" s="16"/>
      <c r="K11" s="16"/>
      <c r="L11" s="16"/>
    </row>
    <row r="12" spans="1:12">
      <c r="A12" s="4">
        <v>43466</v>
      </c>
      <c r="B12" s="4">
        <v>43646</v>
      </c>
      <c r="C12" s="5">
        <v>0.50609999999999999</v>
      </c>
      <c r="D12" s="5">
        <v>0.2137</v>
      </c>
      <c r="E12" s="5">
        <v>5.7000000000000002E-2</v>
      </c>
      <c r="F12" s="5">
        <v>2.0400000000000001E-2</v>
      </c>
      <c r="G12" s="5">
        <v>4.4900000000000002E-2</v>
      </c>
      <c r="H12" s="5">
        <v>0.15790000000000001</v>
      </c>
      <c r="I12" s="6">
        <f t="shared" si="0"/>
        <v>1</v>
      </c>
      <c r="J12" s="16"/>
      <c r="K12" s="16"/>
      <c r="L12" s="16"/>
    </row>
    <row r="13" spans="1:12">
      <c r="A13" s="4">
        <v>43282</v>
      </c>
      <c r="B13" s="4">
        <v>43465</v>
      </c>
      <c r="C13" s="5">
        <v>0.51459999999999995</v>
      </c>
      <c r="D13" s="5">
        <v>0.21729999999999999</v>
      </c>
      <c r="E13" s="5">
        <v>5.8000000000000003E-2</v>
      </c>
      <c r="F13" s="5">
        <v>2.2100000000000002E-2</v>
      </c>
      <c r="G13" s="5">
        <v>4.2200000000000001E-2</v>
      </c>
      <c r="H13" s="5">
        <v>0.14580000000000001</v>
      </c>
      <c r="I13" s="6">
        <f t="shared" si="0"/>
        <v>1</v>
      </c>
      <c r="J13" s="16"/>
      <c r="K13" s="16"/>
      <c r="L13" s="16"/>
    </row>
    <row r="14" spans="1:12">
      <c r="A14" s="4">
        <v>43101</v>
      </c>
      <c r="B14" s="4">
        <v>43281</v>
      </c>
      <c r="C14" s="5">
        <v>0.55230000000000001</v>
      </c>
      <c r="D14" s="5">
        <v>0.19539999999999999</v>
      </c>
      <c r="E14" s="5">
        <v>5.8200000000000002E-2</v>
      </c>
      <c r="F14" s="5">
        <v>2.1000000000000001E-2</v>
      </c>
      <c r="G14" s="5">
        <v>3.6799999999999999E-2</v>
      </c>
      <c r="H14" s="5">
        <v>0.1363</v>
      </c>
      <c r="I14" s="6">
        <f t="shared" si="0"/>
        <v>1.0000000000000002</v>
      </c>
      <c r="J14" s="16"/>
      <c r="K14" s="16"/>
      <c r="L14" s="16"/>
    </row>
    <row r="15" spans="1:12">
      <c r="A15" s="4">
        <v>42917</v>
      </c>
      <c r="B15" s="4">
        <v>43100</v>
      </c>
      <c r="C15" s="5">
        <v>0.55289999999999995</v>
      </c>
      <c r="D15" s="5">
        <v>0.19389999999999999</v>
      </c>
      <c r="E15" s="5">
        <v>6.4600000000000005E-2</v>
      </c>
      <c r="F15" s="5">
        <v>2.2200000000000001E-2</v>
      </c>
      <c r="G15" s="5">
        <v>3.4299999999999997E-2</v>
      </c>
      <c r="H15" s="5">
        <v>0.1321</v>
      </c>
      <c r="I15" s="6">
        <f t="shared" si="0"/>
        <v>0.99999999999999989</v>
      </c>
      <c r="J15" s="16"/>
      <c r="K15" s="16"/>
      <c r="L15" s="16"/>
    </row>
    <row r="16" spans="1:12">
      <c r="A16" s="4">
        <v>42736</v>
      </c>
      <c r="B16" s="4">
        <v>42916</v>
      </c>
      <c r="C16" s="5">
        <v>0.55349999999999999</v>
      </c>
      <c r="D16" s="5">
        <v>0.2077</v>
      </c>
      <c r="E16" s="5">
        <v>6.25E-2</v>
      </c>
      <c r="F16" s="5">
        <v>2.2700000000000001E-2</v>
      </c>
      <c r="G16" s="5">
        <v>3.1399999999999997E-2</v>
      </c>
      <c r="H16" s="5">
        <v>0.1222</v>
      </c>
      <c r="I16" s="6">
        <f t="shared" si="0"/>
        <v>1</v>
      </c>
      <c r="J16" s="16"/>
      <c r="K16" s="16"/>
      <c r="L16" s="16"/>
    </row>
    <row r="17" spans="1:12">
      <c r="A17" s="4">
        <v>42552</v>
      </c>
      <c r="B17" s="4">
        <v>42735</v>
      </c>
      <c r="C17" s="5">
        <v>0.54139999999999999</v>
      </c>
      <c r="D17" s="5">
        <v>0.20860000000000001</v>
      </c>
      <c r="E17" s="5">
        <v>7.3200000000000001E-2</v>
      </c>
      <c r="F17" s="5">
        <v>2.23E-2</v>
      </c>
      <c r="G17" s="5">
        <v>3.0599999999999999E-2</v>
      </c>
      <c r="H17" s="5">
        <v>0.1239</v>
      </c>
      <c r="I17" s="6">
        <f t="shared" si="0"/>
        <v>1</v>
      </c>
      <c r="J17" s="16"/>
      <c r="K17" s="16"/>
      <c r="L17" s="16"/>
    </row>
    <row r="18" spans="1:12">
      <c r="A18" s="4">
        <v>42370</v>
      </c>
      <c r="B18" s="4">
        <v>42551</v>
      </c>
      <c r="C18" s="5">
        <v>0.55579999999999996</v>
      </c>
      <c r="D18" s="5">
        <v>0.2099</v>
      </c>
      <c r="E18" s="5">
        <v>7.6300000000000007E-2</v>
      </c>
      <c r="F18" s="5">
        <v>2.2200000000000001E-2</v>
      </c>
      <c r="G18" s="5">
        <v>2.7699999999999999E-2</v>
      </c>
      <c r="H18" s="5">
        <v>0.1081</v>
      </c>
      <c r="I18" s="6">
        <f t="shared" si="0"/>
        <v>0.99999999999999989</v>
      </c>
      <c r="J18" s="16"/>
      <c r="K18" s="16"/>
      <c r="L18" s="16"/>
    </row>
    <row r="19" spans="1:12">
      <c r="A19" s="4">
        <v>42186</v>
      </c>
      <c r="B19" s="4">
        <v>42369</v>
      </c>
      <c r="C19" s="5">
        <v>0.54069999999999996</v>
      </c>
      <c r="D19" s="5">
        <v>0.22559999999999999</v>
      </c>
      <c r="E19" s="5">
        <v>8.1500000000000003E-2</v>
      </c>
      <c r="F19" s="5">
        <v>2.07E-2</v>
      </c>
      <c r="G19" s="5">
        <v>2.52E-2</v>
      </c>
      <c r="H19" s="5">
        <v>0.10630000000000001</v>
      </c>
      <c r="I19" s="6">
        <f t="shared" si="0"/>
        <v>1</v>
      </c>
      <c r="J19" s="16"/>
      <c r="K19" s="16"/>
      <c r="L19" s="16"/>
    </row>
    <row r="20" spans="1:12">
      <c r="A20" s="4">
        <v>42005</v>
      </c>
      <c r="B20" s="4">
        <v>42185</v>
      </c>
      <c r="C20" s="5">
        <v>0.54779999999999995</v>
      </c>
      <c r="D20" s="5">
        <v>0.22500000000000001</v>
      </c>
      <c r="E20" s="5">
        <v>8.2000000000000003E-2</v>
      </c>
      <c r="F20" s="5">
        <v>0.02</v>
      </c>
      <c r="G20" s="5">
        <v>2.35E-2</v>
      </c>
      <c r="H20" s="5">
        <v>0.1017</v>
      </c>
      <c r="I20" s="6">
        <f t="shared" si="0"/>
        <v>0.99999999999999989</v>
      </c>
      <c r="J20" s="16"/>
      <c r="K20" s="16"/>
      <c r="L20" s="16"/>
    </row>
    <row r="21" spans="1:12">
      <c r="A21" s="4">
        <v>41821</v>
      </c>
      <c r="B21" s="4">
        <v>42004</v>
      </c>
      <c r="C21" s="5">
        <v>0.54390000000000005</v>
      </c>
      <c r="D21" s="5">
        <v>0.2319</v>
      </c>
      <c r="E21" s="5">
        <v>8.6800000000000002E-2</v>
      </c>
      <c r="F21" s="5">
        <v>1.9300000000000001E-2</v>
      </c>
      <c r="G21" s="5">
        <v>2.1399999999999999E-2</v>
      </c>
      <c r="H21" s="5">
        <v>9.6699999999999994E-2</v>
      </c>
      <c r="I21" s="6">
        <f t="shared" si="0"/>
        <v>1</v>
      </c>
      <c r="J21" s="16"/>
      <c r="K21" s="16"/>
      <c r="L21" s="16"/>
    </row>
    <row r="22" spans="1:12">
      <c r="A22" s="4">
        <v>41640</v>
      </c>
      <c r="B22" s="4">
        <v>41820</v>
      </c>
      <c r="C22" s="5">
        <v>0.55500000000000005</v>
      </c>
      <c r="D22" s="5">
        <v>0.22739999999999999</v>
      </c>
      <c r="E22" s="5">
        <v>8.4699999999999998E-2</v>
      </c>
      <c r="F22" s="5">
        <v>1.8200000000000001E-2</v>
      </c>
      <c r="G22" s="5">
        <v>0.02</v>
      </c>
      <c r="H22" s="5">
        <v>9.4700000000000006E-2</v>
      </c>
      <c r="I22" s="6">
        <f t="shared" si="0"/>
        <v>1</v>
      </c>
      <c r="J22" s="16"/>
      <c r="K22" s="16"/>
      <c r="L22" s="16"/>
    </row>
    <row r="23" spans="1:12">
      <c r="A23" s="4">
        <v>41592</v>
      </c>
      <c r="B23" s="4">
        <v>41639</v>
      </c>
      <c r="C23" s="5">
        <v>0.53649999999999998</v>
      </c>
      <c r="D23" s="5">
        <v>0.2331</v>
      </c>
      <c r="E23" s="5">
        <v>0.1036</v>
      </c>
      <c r="F23" s="5">
        <v>1.7500000000000002E-2</v>
      </c>
      <c r="G23" s="5">
        <v>1.8800000000000001E-2</v>
      </c>
      <c r="H23" s="5">
        <v>9.0499999999999997E-2</v>
      </c>
      <c r="I23" s="6">
        <f t="shared" si="0"/>
        <v>1</v>
      </c>
      <c r="J23" s="16"/>
      <c r="K23" s="16"/>
      <c r="L23" s="16"/>
    </row>
    <row r="24" spans="1:12">
      <c r="A24" s="4">
        <v>41456</v>
      </c>
      <c r="B24" s="4">
        <v>41591</v>
      </c>
      <c r="C24" s="5">
        <v>0.56899999999999995</v>
      </c>
      <c r="D24" s="5">
        <v>0.13550000000000001</v>
      </c>
      <c r="E24" s="5">
        <v>0.16869999999999999</v>
      </c>
      <c r="F24" s="5">
        <v>1.7500000000000002E-2</v>
      </c>
      <c r="G24" s="5">
        <v>1.8800000000000001E-2</v>
      </c>
      <c r="H24" s="5">
        <v>9.0499999999999997E-2</v>
      </c>
      <c r="I24" s="6">
        <f t="shared" si="0"/>
        <v>0.99999999999999989</v>
      </c>
      <c r="J24" s="16"/>
      <c r="K24" s="16"/>
      <c r="L24" s="16"/>
    </row>
    <row r="25" spans="1:12">
      <c r="A25" s="4">
        <v>41275</v>
      </c>
      <c r="B25" s="4">
        <v>41455</v>
      </c>
      <c r="C25" s="5">
        <v>0.56240000000000001</v>
      </c>
      <c r="D25" s="5">
        <v>0.13600000000000001</v>
      </c>
      <c r="E25" s="5">
        <v>0.1807</v>
      </c>
      <c r="F25" s="5">
        <v>1.61E-2</v>
      </c>
      <c r="G25" s="5">
        <v>1.7600000000000001E-2</v>
      </c>
      <c r="H25" s="5">
        <v>8.72E-2</v>
      </c>
      <c r="I25" s="6">
        <f t="shared" si="0"/>
        <v>1</v>
      </c>
      <c r="J25" s="16"/>
      <c r="K25" s="16"/>
      <c r="L25" s="16"/>
    </row>
    <row r="26" spans="1:12">
      <c r="A26" s="4">
        <v>41091</v>
      </c>
      <c r="B26" s="4">
        <v>41274</v>
      </c>
      <c r="C26" s="5">
        <v>0.57310000000000005</v>
      </c>
      <c r="D26" s="5">
        <v>0.1338</v>
      </c>
      <c r="E26" s="5">
        <v>0.1762</v>
      </c>
      <c r="F26" s="5">
        <v>1.54E-2</v>
      </c>
      <c r="G26" s="5">
        <v>1.77E-2</v>
      </c>
      <c r="H26" s="5">
        <v>8.3799999999999999E-2</v>
      </c>
      <c r="I26" s="6">
        <f t="shared" si="0"/>
        <v>1.0000000000000002</v>
      </c>
      <c r="J26" s="16"/>
      <c r="K26" s="16"/>
      <c r="L26" s="16"/>
    </row>
    <row r="27" spans="1:12" ht="15.75" thickBot="1">
      <c r="A27" s="7">
        <v>40974</v>
      </c>
      <c r="B27" s="7">
        <v>41090</v>
      </c>
      <c r="C27" s="8">
        <f>56.89%+0.02%</f>
        <v>0.56909999999999994</v>
      </c>
      <c r="D27" s="8">
        <f>14.03%+0.01%</f>
        <v>0.14039999999999997</v>
      </c>
      <c r="E27" s="8">
        <f>17.4%+0.01%</f>
        <v>0.17409999999999998</v>
      </c>
      <c r="F27" s="8">
        <v>1.49E-2</v>
      </c>
      <c r="G27" s="8">
        <v>1.5100000000000001E-2</v>
      </c>
      <c r="H27" s="8">
        <v>8.6400000000000005E-2</v>
      </c>
      <c r="I27" s="9">
        <f t="shared" si="0"/>
        <v>1</v>
      </c>
      <c r="J27" s="16"/>
      <c r="K27" s="16"/>
      <c r="L27" s="16"/>
    </row>
    <row r="28" spans="1:12" s="117" customFormat="1">
      <c r="A28" s="118"/>
      <c r="B28" s="118"/>
      <c r="C28" s="119">
        <v>0.56909999999999994</v>
      </c>
      <c r="D28" s="119">
        <v>0.14039999999999997</v>
      </c>
      <c r="E28" s="119">
        <v>0.17409999999999998</v>
      </c>
      <c r="F28" s="119">
        <v>1.49E-2</v>
      </c>
      <c r="G28" s="119">
        <v>1.5100000000000001E-2</v>
      </c>
      <c r="H28" s="119">
        <v>8.6400000000000005E-2</v>
      </c>
      <c r="I28" s="120"/>
    </row>
    <row r="29" spans="1:12" s="1" customFormat="1" ht="21" customHeight="1">
      <c r="A29" s="2" t="s">
        <v>10</v>
      </c>
      <c r="B29" s="10"/>
      <c r="C29" s="11"/>
      <c r="D29" s="11"/>
      <c r="E29" s="11"/>
      <c r="F29" s="11"/>
      <c r="G29" s="11"/>
      <c r="H29" s="11"/>
      <c r="I29" s="12"/>
      <c r="J29" s="121"/>
      <c r="K29" s="121"/>
      <c r="L29" s="121"/>
    </row>
    <row r="30" spans="1:12">
      <c r="A30" s="4">
        <v>40909</v>
      </c>
      <c r="B30" s="4">
        <v>40973</v>
      </c>
      <c r="C30" s="5">
        <v>0.69699999999999995</v>
      </c>
      <c r="D30" s="5">
        <v>5.2999999999999999E-2</v>
      </c>
      <c r="E30" s="5">
        <v>0.24099999999999999</v>
      </c>
      <c r="F30" s="5">
        <v>8.9999999999999993E-3</v>
      </c>
      <c r="G30" s="13"/>
      <c r="H30" s="13"/>
      <c r="I30" s="6">
        <f t="shared" si="0"/>
        <v>1</v>
      </c>
      <c r="J30" s="16"/>
      <c r="K30" s="16"/>
      <c r="L30" s="16"/>
    </row>
    <row r="31" spans="1:12">
      <c r="A31" s="4">
        <v>40725</v>
      </c>
      <c r="B31" s="4">
        <v>40908</v>
      </c>
      <c r="C31" s="5">
        <v>0.69699999999999995</v>
      </c>
      <c r="D31" s="5">
        <v>5.2999999999999999E-2</v>
      </c>
      <c r="E31" s="5">
        <v>0.24099999999999999</v>
      </c>
      <c r="F31" s="5">
        <v>8.9999999999999993E-3</v>
      </c>
      <c r="G31" s="13"/>
      <c r="H31" s="13"/>
      <c r="I31" s="6">
        <f t="shared" si="0"/>
        <v>1</v>
      </c>
      <c r="J31" s="16"/>
      <c r="K31" s="16"/>
      <c r="L31" s="16"/>
    </row>
    <row r="32" spans="1:12">
      <c r="A32" s="4">
        <v>40544</v>
      </c>
      <c r="B32" s="4">
        <v>40724</v>
      </c>
      <c r="C32" s="5">
        <f>71.5%+0.01%</f>
        <v>0.71509999999999996</v>
      </c>
      <c r="D32" s="5">
        <v>5.3699999999999998E-2</v>
      </c>
      <c r="E32" s="5">
        <v>0.22720000000000001</v>
      </c>
      <c r="F32" s="5">
        <v>4.0000000000000001E-3</v>
      </c>
      <c r="G32" s="13"/>
      <c r="H32" s="13"/>
      <c r="I32" s="6">
        <f t="shared" si="0"/>
        <v>1</v>
      </c>
      <c r="J32" s="16"/>
      <c r="K32" s="16"/>
      <c r="L32" s="16"/>
    </row>
    <row r="33" spans="1:12">
      <c r="A33" s="4">
        <v>40360</v>
      </c>
      <c r="B33" s="4">
        <v>40543</v>
      </c>
      <c r="C33" s="5">
        <v>0.74950000000000006</v>
      </c>
      <c r="D33" s="5">
        <v>5.21E-2</v>
      </c>
      <c r="E33" s="5">
        <v>0.18990000000000001</v>
      </c>
      <c r="F33" s="5">
        <v>8.5000000000000006E-3</v>
      </c>
      <c r="G33" s="13"/>
      <c r="H33" s="13"/>
      <c r="I33" s="6">
        <f t="shared" si="0"/>
        <v>1</v>
      </c>
      <c r="J33" s="16"/>
      <c r="K33" s="16"/>
      <c r="L33" s="16"/>
    </row>
    <row r="34" spans="1:12">
      <c r="A34" s="4">
        <v>40179</v>
      </c>
      <c r="B34" s="4">
        <v>40359</v>
      </c>
      <c r="C34" s="5">
        <v>0.75170000000000003</v>
      </c>
      <c r="D34" s="5">
        <v>4.9399999999999999E-2</v>
      </c>
      <c r="E34" s="5">
        <v>0.19040000000000001</v>
      </c>
      <c r="F34" s="5">
        <v>8.5000000000000006E-3</v>
      </c>
      <c r="G34" s="13"/>
      <c r="H34" s="13"/>
      <c r="I34" s="6">
        <f t="shared" si="0"/>
        <v>1</v>
      </c>
      <c r="J34" s="16"/>
      <c r="K34" s="16"/>
      <c r="L34" s="16"/>
    </row>
    <row r="35" spans="1:12">
      <c r="A35" s="4">
        <v>39995</v>
      </c>
      <c r="B35" s="4">
        <v>40178</v>
      </c>
      <c r="C35" s="5">
        <v>0.75219999999999998</v>
      </c>
      <c r="D35" s="5">
        <v>4.9299999999999997E-2</v>
      </c>
      <c r="E35" s="5">
        <v>0.19</v>
      </c>
      <c r="F35" s="5">
        <v>8.5000000000000006E-3</v>
      </c>
      <c r="G35" s="13"/>
      <c r="H35" s="13"/>
      <c r="I35" s="6">
        <f t="shared" si="0"/>
        <v>1</v>
      </c>
      <c r="J35" s="16"/>
      <c r="K35" s="16"/>
      <c r="L35" s="16"/>
    </row>
    <row r="36" spans="1:12">
      <c r="A36" s="4">
        <v>39814</v>
      </c>
      <c r="B36" s="4">
        <v>39994</v>
      </c>
      <c r="C36" s="5">
        <v>0.69899999999999995</v>
      </c>
      <c r="D36" s="5">
        <v>6.4000000000000001E-2</v>
      </c>
      <c r="E36" s="5">
        <v>0.23300000000000001</v>
      </c>
      <c r="F36" s="5">
        <v>4.0000000000000001E-3</v>
      </c>
      <c r="G36" s="13"/>
      <c r="H36" s="13"/>
      <c r="I36" s="6">
        <f t="shared" si="0"/>
        <v>0.99999999999999989</v>
      </c>
      <c r="J36" s="16"/>
      <c r="K36" s="16"/>
      <c r="L36" s="16"/>
    </row>
    <row r="37" spans="1:12">
      <c r="A37" s="4">
        <v>39630</v>
      </c>
      <c r="B37" s="4">
        <v>39813</v>
      </c>
      <c r="C37" s="5">
        <v>0.73399999999999999</v>
      </c>
      <c r="D37" s="5">
        <v>3.4000000000000002E-2</v>
      </c>
      <c r="E37" s="5">
        <v>0.19800000000000001</v>
      </c>
      <c r="F37" s="5">
        <v>3.4000000000000002E-2</v>
      </c>
      <c r="G37" s="13"/>
      <c r="H37" s="13"/>
      <c r="I37" s="6">
        <f t="shared" si="0"/>
        <v>1</v>
      </c>
      <c r="J37" s="16"/>
      <c r="K37" s="16"/>
      <c r="L37" s="16"/>
    </row>
    <row r="38" spans="1:12">
      <c r="A38" s="4">
        <v>39448</v>
      </c>
      <c r="B38" s="4">
        <v>39629</v>
      </c>
      <c r="C38" s="5">
        <f>71.7%+0.1%</f>
        <v>0.71800000000000008</v>
      </c>
      <c r="D38" s="5">
        <v>4.8000000000000001E-2</v>
      </c>
      <c r="E38" s="5">
        <f>21.2%</f>
        <v>0.21199999999999999</v>
      </c>
      <c r="F38" s="5">
        <v>2.1999999999999999E-2</v>
      </c>
      <c r="G38" s="13"/>
      <c r="H38" s="13"/>
      <c r="I38" s="6">
        <f t="shared" si="0"/>
        <v>1</v>
      </c>
      <c r="J38" s="16"/>
      <c r="K38" s="16"/>
      <c r="L38" s="16"/>
    </row>
    <row r="39" spans="1:12">
      <c r="A39" s="4">
        <v>39264</v>
      </c>
      <c r="B39" s="4">
        <v>39447</v>
      </c>
      <c r="C39" s="5">
        <v>0.745</v>
      </c>
      <c r="D39" s="5">
        <v>5.7000000000000002E-2</v>
      </c>
      <c r="E39" s="5">
        <v>0.19</v>
      </c>
      <c r="F39" s="5">
        <v>8.0000000000000002E-3</v>
      </c>
      <c r="G39" s="13"/>
      <c r="H39" s="13"/>
      <c r="I39" s="6">
        <f t="shared" si="0"/>
        <v>1</v>
      </c>
      <c r="J39" s="16"/>
      <c r="K39" s="16"/>
      <c r="L39" s="16"/>
    </row>
    <row r="40" spans="1:12">
      <c r="A40" s="4">
        <v>39083</v>
      </c>
      <c r="B40" s="4">
        <v>39263</v>
      </c>
      <c r="C40" s="5">
        <v>0.74299999999999999</v>
      </c>
      <c r="D40" s="5">
        <v>0.06</v>
      </c>
      <c r="E40" s="5">
        <v>0.188</v>
      </c>
      <c r="F40" s="5">
        <v>8.9999999999999993E-3</v>
      </c>
      <c r="G40" s="13"/>
      <c r="H40" s="13"/>
      <c r="I40" s="6">
        <f t="shared" si="0"/>
        <v>0.99999999999999989</v>
      </c>
      <c r="J40" s="16"/>
      <c r="K40" s="16"/>
      <c r="L40" s="16"/>
    </row>
    <row r="41" spans="1:12">
      <c r="A41" s="4">
        <v>38899</v>
      </c>
      <c r="B41" s="4">
        <v>39082</v>
      </c>
      <c r="C41" s="5">
        <f>76%-0.1%</f>
        <v>0.75900000000000001</v>
      </c>
      <c r="D41" s="5">
        <v>5.0999999999999997E-2</v>
      </c>
      <c r="E41" s="5">
        <f>18.1%</f>
        <v>0.18100000000000002</v>
      </c>
      <c r="F41" s="5">
        <v>8.9999999999999993E-3</v>
      </c>
      <c r="G41" s="13"/>
      <c r="H41" s="13"/>
      <c r="I41" s="6">
        <f t="shared" si="0"/>
        <v>1</v>
      </c>
      <c r="J41" s="16"/>
      <c r="K41" s="16"/>
      <c r="L41" s="16"/>
    </row>
    <row r="42" spans="1:12" ht="15.75" thickBot="1">
      <c r="A42" s="7">
        <v>38808</v>
      </c>
      <c r="B42" s="7">
        <v>38898</v>
      </c>
      <c r="C42" s="8">
        <v>0.78600000000000003</v>
      </c>
      <c r="D42" s="8">
        <v>5.7000000000000002E-2</v>
      </c>
      <c r="E42" s="8">
        <v>0.14799999999999999</v>
      </c>
      <c r="F42" s="8">
        <v>8.9999999999999993E-3</v>
      </c>
      <c r="G42" s="14"/>
      <c r="H42" s="14"/>
      <c r="I42" s="9">
        <f t="shared" si="0"/>
        <v>1</v>
      </c>
      <c r="J42" s="16"/>
      <c r="K42" s="16"/>
      <c r="L42" s="16"/>
    </row>
    <row r="43" spans="1:12" s="117" customFormat="1">
      <c r="A43" s="118"/>
      <c r="B43" s="118"/>
      <c r="C43" s="119">
        <v>0.93300000000000005</v>
      </c>
      <c r="D43" s="119">
        <v>6.7000000000000004E-2</v>
      </c>
      <c r="E43" s="119"/>
      <c r="F43" s="119"/>
      <c r="G43" s="124"/>
      <c r="H43" s="124"/>
      <c r="I43" s="120"/>
    </row>
    <row r="44" spans="1:12" s="1" customFormat="1" ht="21" customHeight="1">
      <c r="A44" s="2" t="s">
        <v>11</v>
      </c>
      <c r="B44" s="10"/>
      <c r="C44" s="11"/>
      <c r="D44" s="11"/>
      <c r="E44" s="11"/>
      <c r="F44" s="11"/>
      <c r="G44" s="15"/>
      <c r="H44" s="15"/>
      <c r="I44" s="12"/>
      <c r="J44" s="121"/>
      <c r="K44" s="121"/>
      <c r="L44" s="121"/>
    </row>
    <row r="45" spans="1:12">
      <c r="A45" s="4">
        <v>38718</v>
      </c>
      <c r="B45" s="4">
        <v>38807</v>
      </c>
      <c r="C45" s="5">
        <v>0.93300000000000005</v>
      </c>
      <c r="D45" s="5">
        <v>6.7000000000000004E-2</v>
      </c>
      <c r="E45" s="13"/>
      <c r="F45" s="13"/>
      <c r="G45" s="13"/>
      <c r="H45" s="13"/>
      <c r="I45" s="6">
        <f t="shared" si="0"/>
        <v>1</v>
      </c>
      <c r="J45" s="16"/>
      <c r="K45" s="16"/>
      <c r="L45" s="16"/>
    </row>
    <row r="46" spans="1:12">
      <c r="A46" s="4">
        <v>38534</v>
      </c>
      <c r="B46" s="4">
        <v>38717</v>
      </c>
      <c r="C46" s="5">
        <f>93.2%</f>
        <v>0.93200000000000005</v>
      </c>
      <c r="D46" s="5">
        <v>6.8000000000000005E-2</v>
      </c>
      <c r="E46" s="13"/>
      <c r="F46" s="13"/>
      <c r="G46" s="13"/>
      <c r="H46" s="13"/>
      <c r="I46" s="6">
        <f t="shared" si="0"/>
        <v>1</v>
      </c>
      <c r="J46" s="16"/>
      <c r="K46" s="16"/>
      <c r="L46" s="16"/>
    </row>
    <row r="47" spans="1:12">
      <c r="A47" s="4">
        <v>38353</v>
      </c>
      <c r="B47" s="4">
        <v>38533</v>
      </c>
      <c r="C47" s="5">
        <v>0.94</v>
      </c>
      <c r="D47" s="5">
        <v>0.06</v>
      </c>
      <c r="E47" s="13"/>
      <c r="F47" s="13"/>
      <c r="G47" s="13"/>
      <c r="H47" s="13"/>
      <c r="I47" s="6">
        <f t="shared" si="0"/>
        <v>1</v>
      </c>
      <c r="J47" s="16"/>
      <c r="K47" s="16"/>
      <c r="L47" s="16"/>
    </row>
    <row r="48" spans="1:12">
      <c r="A48" s="4">
        <v>38169</v>
      </c>
      <c r="B48" s="4">
        <v>38352</v>
      </c>
      <c r="C48" s="5">
        <v>0.93899999999999995</v>
      </c>
      <c r="D48" s="5">
        <v>6.0999999999999999E-2</v>
      </c>
      <c r="E48" s="13"/>
      <c r="F48" s="13"/>
      <c r="G48" s="13"/>
      <c r="H48" s="13"/>
      <c r="I48" s="6">
        <f t="shared" si="0"/>
        <v>1</v>
      </c>
      <c r="J48" s="16"/>
      <c r="K48" s="16"/>
      <c r="L48" s="16"/>
    </row>
    <row r="49" spans="1:12">
      <c r="A49" s="4">
        <v>37987</v>
      </c>
      <c r="B49" s="4">
        <v>38168</v>
      </c>
      <c r="C49" s="5">
        <v>0.94099999999999995</v>
      </c>
      <c r="D49" s="5">
        <v>5.8999999999999997E-2</v>
      </c>
      <c r="E49" s="13"/>
      <c r="F49" s="13"/>
      <c r="G49" s="13"/>
      <c r="H49" s="13"/>
      <c r="I49" s="6">
        <f t="shared" si="0"/>
        <v>1</v>
      </c>
      <c r="J49" s="16"/>
      <c r="K49" s="16"/>
      <c r="L49" s="16"/>
    </row>
    <row r="50" spans="1:12">
      <c r="A50" s="4">
        <v>37803</v>
      </c>
      <c r="B50" s="4">
        <v>37986</v>
      </c>
      <c r="C50" s="5">
        <v>0.93700000000000006</v>
      </c>
      <c r="D50" s="5">
        <v>6.3E-2</v>
      </c>
      <c r="E50" s="13"/>
      <c r="F50" s="13"/>
      <c r="G50" s="13"/>
      <c r="H50" s="13"/>
      <c r="I50" s="6">
        <f t="shared" si="0"/>
        <v>1</v>
      </c>
      <c r="J50" s="16"/>
      <c r="K50" s="16"/>
      <c r="L50" s="16"/>
    </row>
    <row r="51" spans="1:12">
      <c r="A51" s="4">
        <v>37555</v>
      </c>
      <c r="B51" s="4">
        <v>37802</v>
      </c>
      <c r="C51" s="5">
        <v>0.94</v>
      </c>
      <c r="D51" s="5">
        <v>0.06</v>
      </c>
      <c r="E51" s="13"/>
      <c r="F51" s="13"/>
      <c r="G51" s="13"/>
      <c r="H51" s="13"/>
      <c r="I51" s="6">
        <f t="shared" si="0"/>
        <v>1</v>
      </c>
      <c r="J51" s="16"/>
      <c r="K51" s="16"/>
      <c r="L51" s="16"/>
    </row>
    <row r="52" spans="1:12">
      <c r="A52" s="195">
        <v>37554</v>
      </c>
      <c r="B52" s="195"/>
      <c r="C52" s="5">
        <v>0.95499999999999996</v>
      </c>
      <c r="D52" s="5">
        <v>4.4999999999999998E-2</v>
      </c>
      <c r="E52" s="13"/>
      <c r="F52" s="13"/>
      <c r="G52" s="13"/>
      <c r="H52" s="13"/>
      <c r="I52" s="6">
        <f t="shared" si="0"/>
        <v>1</v>
      </c>
      <c r="J52" s="16"/>
      <c r="K52" s="16"/>
      <c r="L52" s="16"/>
    </row>
    <row r="53" spans="1:12">
      <c r="A53" s="4">
        <v>37492</v>
      </c>
      <c r="B53" s="4">
        <v>37553</v>
      </c>
      <c r="C53" s="5">
        <f>95.25%-0.05%</f>
        <v>0.95200000000000007</v>
      </c>
      <c r="D53" s="5">
        <v>4.8000000000000001E-2</v>
      </c>
      <c r="E53" s="13"/>
      <c r="F53" s="13"/>
      <c r="G53" s="13"/>
      <c r="H53" s="13"/>
      <c r="I53" s="6">
        <f t="shared" si="0"/>
        <v>1</v>
      </c>
      <c r="J53" s="16"/>
      <c r="K53" s="16"/>
      <c r="L53" s="16"/>
    </row>
    <row r="54" spans="1:12">
      <c r="A54" s="195">
        <v>37491</v>
      </c>
      <c r="B54" s="195"/>
      <c r="C54" s="5">
        <v>0.94799999999999995</v>
      </c>
      <c r="D54" s="5">
        <v>5.1999999999999998E-2</v>
      </c>
      <c r="E54" s="13"/>
      <c r="F54" s="13"/>
      <c r="G54" s="13"/>
      <c r="H54" s="13"/>
      <c r="I54" s="6">
        <f t="shared" si="0"/>
        <v>1</v>
      </c>
      <c r="J54" s="16"/>
      <c r="K54" s="16"/>
      <c r="L54" s="16"/>
    </row>
    <row r="55" spans="1:12">
      <c r="A55" s="4">
        <v>37242</v>
      </c>
      <c r="B55" s="4">
        <v>37490</v>
      </c>
      <c r="C55" s="5">
        <v>0.95199999999999996</v>
      </c>
      <c r="D55" s="5">
        <v>4.8000000000000001E-2</v>
      </c>
      <c r="E55" s="16"/>
      <c r="F55" s="16"/>
      <c r="G55" s="16"/>
      <c r="H55" s="16"/>
      <c r="I55" s="6">
        <f t="shared" si="0"/>
        <v>1</v>
      </c>
      <c r="J55" s="16"/>
      <c r="K55" s="16"/>
      <c r="L55" s="16"/>
    </row>
    <row r="56" spans="1:12">
      <c r="A56" s="16"/>
      <c r="B56" s="16"/>
      <c r="C56" s="16"/>
      <c r="D56" s="16"/>
      <c r="E56" s="16"/>
      <c r="F56" s="16"/>
      <c r="G56" s="16"/>
      <c r="H56" s="16"/>
      <c r="I56" s="16"/>
      <c r="J56" s="16"/>
      <c r="K56" s="16"/>
      <c r="L56" s="16"/>
    </row>
    <row r="57" spans="1:12">
      <c r="A57" s="16"/>
      <c r="B57" s="16"/>
      <c r="C57" s="16"/>
      <c r="D57" s="16"/>
      <c r="E57" s="16"/>
      <c r="F57" s="16"/>
      <c r="G57" s="16"/>
      <c r="H57" s="16"/>
      <c r="I57" s="16"/>
      <c r="J57" s="16"/>
      <c r="K57" s="16"/>
      <c r="L57" s="16"/>
    </row>
    <row r="58" spans="1:12">
      <c r="A58" s="16"/>
      <c r="B58" s="16"/>
      <c r="C58" s="16"/>
      <c r="D58" s="16"/>
      <c r="E58" s="16"/>
      <c r="F58" s="16"/>
      <c r="G58" s="16"/>
      <c r="H58" s="16"/>
      <c r="I58" s="16"/>
      <c r="J58" s="16"/>
      <c r="K58" s="16"/>
      <c r="L58" s="16"/>
    </row>
    <row r="59" spans="1:12">
      <c r="A59" s="16"/>
      <c r="B59" s="16"/>
      <c r="C59" s="16"/>
      <c r="D59" s="16"/>
      <c r="E59" s="16"/>
      <c r="F59" s="16"/>
      <c r="G59" s="16"/>
      <c r="H59" s="16"/>
      <c r="I59" s="16"/>
      <c r="J59" s="16"/>
      <c r="K59" s="16"/>
      <c r="L59" s="16"/>
    </row>
    <row r="60" spans="1:12">
      <c r="A60" s="16"/>
      <c r="B60" s="16"/>
      <c r="C60" s="16"/>
      <c r="D60" s="16"/>
      <c r="E60" s="16"/>
      <c r="F60" s="16"/>
      <c r="G60" s="16"/>
      <c r="H60" s="16"/>
      <c r="I60" s="16"/>
      <c r="J60" s="16"/>
      <c r="K60" s="16"/>
      <c r="L60" s="16"/>
    </row>
    <row r="61" spans="1:12">
      <c r="A61" s="16"/>
      <c r="B61" s="16"/>
      <c r="C61" s="16"/>
      <c r="D61" s="16"/>
      <c r="E61" s="16"/>
      <c r="F61" s="16"/>
      <c r="G61" s="16"/>
      <c r="H61" s="16"/>
      <c r="I61" s="16"/>
      <c r="J61" s="16"/>
      <c r="K61" s="16"/>
      <c r="L61" s="16"/>
    </row>
    <row r="62" spans="1:12">
      <c r="A62" s="16"/>
      <c r="B62" s="16"/>
      <c r="C62" s="16"/>
      <c r="D62" s="16"/>
      <c r="E62" s="16"/>
      <c r="F62" s="16"/>
      <c r="G62" s="16"/>
      <c r="H62" s="16"/>
      <c r="I62" s="16"/>
      <c r="J62" s="16"/>
      <c r="K62" s="16"/>
      <c r="L62" s="16"/>
    </row>
  </sheetData>
  <sheetProtection algorithmName="SHA-512" hashValue="thY8q5ArddThhf2qhGFL+kSNUdk1shC1z1+c27E6v6eBpwMoNBXWsjtq7KY+yh+P1yHDtsuYYOQ8Oz8gsl05gA==" saltValue="571N8qpcq1Y6ekwYcqlTmQ==" spinCount="100000" sheet="1" selectLockedCells="1"/>
  <mergeCells count="2">
    <mergeCell ref="A52:B52"/>
    <mergeCell ref="A54:B5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F52E5-46C2-4212-9FF1-F71C65071F5F}">
  <sheetPr>
    <tabColor theme="0" tint="-0.249977111117893"/>
  </sheetPr>
  <dimension ref="A1:L53"/>
  <sheetViews>
    <sheetView zoomScale="120" zoomScaleNormal="120" workbookViewId="0">
      <selection activeCell="M1" sqref="M1"/>
    </sheetView>
  </sheetViews>
  <sheetFormatPr defaultRowHeight="15"/>
  <cols>
    <col min="1" max="2" width="15.7109375" customWidth="1"/>
    <col min="3" max="3" width="15.5703125" customWidth="1"/>
    <col min="4" max="4" width="15.5703125" hidden="1" customWidth="1"/>
    <col min="5" max="6" width="15.5703125" customWidth="1"/>
    <col min="7" max="7" width="15.5703125" hidden="1" customWidth="1"/>
    <col min="8" max="9" width="15.5703125" customWidth="1"/>
    <col min="10" max="10" width="15.5703125" hidden="1" customWidth="1"/>
    <col min="11" max="11" width="15.5703125" customWidth="1"/>
  </cols>
  <sheetData>
    <row r="1" spans="1:12" ht="21.75" customHeight="1">
      <c r="A1" s="2" t="s">
        <v>56</v>
      </c>
      <c r="B1" s="2"/>
      <c r="C1" s="2"/>
      <c r="D1" s="2"/>
      <c r="E1" s="2"/>
      <c r="F1" s="2"/>
      <c r="G1" s="2"/>
      <c r="H1" s="2"/>
      <c r="I1" s="2"/>
      <c r="J1" s="2"/>
      <c r="K1" s="2"/>
      <c r="L1" s="16"/>
    </row>
    <row r="2" spans="1:12" ht="39.75" customHeight="1">
      <c r="A2" s="114" t="s">
        <v>98</v>
      </c>
      <c r="B2" s="17" t="s">
        <v>97</v>
      </c>
      <c r="C2" s="18" t="s">
        <v>25</v>
      </c>
      <c r="D2" s="19" t="s">
        <v>26</v>
      </c>
      <c r="E2" s="20" t="s">
        <v>31</v>
      </c>
      <c r="F2" s="18" t="s">
        <v>27</v>
      </c>
      <c r="G2" s="19" t="s">
        <v>28</v>
      </c>
      <c r="H2" s="20" t="s">
        <v>32</v>
      </c>
      <c r="I2" s="18" t="s">
        <v>29</v>
      </c>
      <c r="J2" s="19" t="s">
        <v>30</v>
      </c>
      <c r="K2" s="20" t="s">
        <v>33</v>
      </c>
      <c r="L2" s="16"/>
    </row>
    <row r="3" spans="1:12">
      <c r="A3" s="115">
        <v>44927</v>
      </c>
      <c r="B3" s="21">
        <v>45107</v>
      </c>
      <c r="C3" s="22">
        <v>3.0871820000000003</v>
      </c>
      <c r="D3" s="23">
        <f>C3</f>
        <v>3.0871820000000003</v>
      </c>
      <c r="E3" s="24">
        <f t="shared" ref="E3:E14" si="0">D3/100</f>
        <v>3.0871820000000005E-2</v>
      </c>
      <c r="F3" s="22">
        <v>0</v>
      </c>
      <c r="G3" s="23">
        <f>F3</f>
        <v>0</v>
      </c>
      <c r="H3" s="24">
        <f t="shared" ref="H3:H14" si="1">G3/100</f>
        <v>0</v>
      </c>
      <c r="I3" s="22">
        <v>0.65028424370000026</v>
      </c>
      <c r="J3" s="23">
        <f>I3</f>
        <v>0.65028424370000026</v>
      </c>
      <c r="K3" s="24">
        <f t="shared" ref="K3:K14" si="2">J3/100</f>
        <v>6.502842437000003E-3</v>
      </c>
      <c r="L3" s="16"/>
    </row>
    <row r="4" spans="1:12">
      <c r="A4" s="115">
        <v>44743</v>
      </c>
      <c r="B4" s="21">
        <v>44924</v>
      </c>
      <c r="C4" s="22">
        <v>5.3073110000000003</v>
      </c>
      <c r="D4" s="23">
        <f t="shared" ref="D4:D15" si="3">C4+D3</f>
        <v>8.3944930000000006</v>
      </c>
      <c r="E4" s="24">
        <f t="shared" si="0"/>
        <v>8.3944930000000001E-2</v>
      </c>
      <c r="F4" s="22">
        <v>0</v>
      </c>
      <c r="G4" s="23">
        <f>F4+G3</f>
        <v>0</v>
      </c>
      <c r="H4" s="24">
        <f t="shared" si="1"/>
        <v>0</v>
      </c>
      <c r="I4" s="22">
        <v>2.4619157562999998</v>
      </c>
      <c r="J4" s="23">
        <f>I4+J3</f>
        <v>3.1122000000000001</v>
      </c>
      <c r="K4" s="24">
        <f t="shared" si="2"/>
        <v>3.1122E-2</v>
      </c>
      <c r="L4" s="16"/>
    </row>
    <row r="5" spans="1:12">
      <c r="A5" s="115">
        <v>44378</v>
      </c>
      <c r="B5" s="21">
        <v>44742</v>
      </c>
      <c r="C5" s="22">
        <v>7.8953740000000003</v>
      </c>
      <c r="D5" s="23">
        <f t="shared" si="3"/>
        <v>16.289867000000001</v>
      </c>
      <c r="E5" s="24">
        <f t="shared" si="0"/>
        <v>0.16289867000000002</v>
      </c>
      <c r="F5" s="22">
        <v>0</v>
      </c>
      <c r="G5" s="23">
        <f>F5+G4</f>
        <v>0</v>
      </c>
      <c r="H5" s="24">
        <f t="shared" si="1"/>
        <v>0</v>
      </c>
      <c r="I5" s="22">
        <v>3.7620514071</v>
      </c>
      <c r="J5" s="23">
        <f t="shared" ref="J5:J15" si="4">I5+J4</f>
        <v>6.8742514071</v>
      </c>
      <c r="K5" s="24">
        <f t="shared" si="2"/>
        <v>6.8742514071000002E-2</v>
      </c>
      <c r="L5" s="16"/>
    </row>
    <row r="6" spans="1:12">
      <c r="A6" s="115">
        <v>44013</v>
      </c>
      <c r="B6" s="21">
        <v>44376</v>
      </c>
      <c r="C6" s="22">
        <v>9.5638550000000002</v>
      </c>
      <c r="D6" s="23">
        <f t="shared" si="3"/>
        <v>25.853722000000001</v>
      </c>
      <c r="E6" s="24">
        <f t="shared" si="0"/>
        <v>0.25853722000000001</v>
      </c>
      <c r="F6" s="22">
        <v>0</v>
      </c>
      <c r="G6" s="23">
        <f t="shared" ref="G6:G15" si="5">F6+G5</f>
        <v>0</v>
      </c>
      <c r="H6" s="24">
        <f t="shared" si="1"/>
        <v>0</v>
      </c>
      <c r="I6" s="22">
        <v>0</v>
      </c>
      <c r="J6" s="23">
        <f t="shared" si="4"/>
        <v>6.8742514071</v>
      </c>
      <c r="K6" s="24">
        <f t="shared" si="2"/>
        <v>6.8742514071000002E-2</v>
      </c>
      <c r="L6" s="16"/>
    </row>
    <row r="7" spans="1:12">
      <c r="A7" s="115">
        <v>43647</v>
      </c>
      <c r="B7" s="21">
        <v>44011</v>
      </c>
      <c r="C7" s="22">
        <v>14.737336772300001</v>
      </c>
      <c r="D7" s="23">
        <f t="shared" si="3"/>
        <v>40.591058772300002</v>
      </c>
      <c r="E7" s="24">
        <f t="shared" si="0"/>
        <v>0.40591058772300004</v>
      </c>
      <c r="F7" s="22">
        <v>0</v>
      </c>
      <c r="G7" s="23">
        <f t="shared" si="5"/>
        <v>0</v>
      </c>
      <c r="H7" s="24">
        <f t="shared" si="1"/>
        <v>0</v>
      </c>
      <c r="I7" s="22">
        <v>0</v>
      </c>
      <c r="J7" s="23">
        <f t="shared" si="4"/>
        <v>6.8742514071</v>
      </c>
      <c r="K7" s="24">
        <f t="shared" si="2"/>
        <v>6.8742514071000002E-2</v>
      </c>
      <c r="L7" s="16"/>
    </row>
    <row r="8" spans="1:12">
      <c r="A8" s="115">
        <v>43282</v>
      </c>
      <c r="B8" s="21">
        <v>43643</v>
      </c>
      <c r="C8" s="22">
        <v>3.4793449515999999</v>
      </c>
      <c r="D8" s="23">
        <f t="shared" si="3"/>
        <v>44.0704037239</v>
      </c>
      <c r="E8" s="24">
        <f t="shared" si="0"/>
        <v>0.44070403723899998</v>
      </c>
      <c r="F8" s="22">
        <v>0</v>
      </c>
      <c r="G8" s="23">
        <f t="shared" si="5"/>
        <v>0</v>
      </c>
      <c r="H8" s="24">
        <f t="shared" si="1"/>
        <v>0</v>
      </c>
      <c r="I8" s="22">
        <v>0</v>
      </c>
      <c r="J8" s="23">
        <f t="shared" si="4"/>
        <v>6.8742514071</v>
      </c>
      <c r="K8" s="24">
        <f t="shared" si="2"/>
        <v>6.8742514071000002E-2</v>
      </c>
      <c r="L8" s="16"/>
    </row>
    <row r="9" spans="1:12">
      <c r="A9" s="115">
        <v>42917</v>
      </c>
      <c r="B9" s="21">
        <v>43279</v>
      </c>
      <c r="C9" s="22">
        <v>1.3490743183999998</v>
      </c>
      <c r="D9" s="23">
        <f t="shared" si="3"/>
        <v>45.4194780423</v>
      </c>
      <c r="E9" s="24">
        <f t="shared" si="0"/>
        <v>0.45419478042299999</v>
      </c>
      <c r="F9" s="22">
        <v>0</v>
      </c>
      <c r="G9" s="23">
        <f t="shared" si="5"/>
        <v>0</v>
      </c>
      <c r="H9" s="24">
        <f t="shared" si="1"/>
        <v>0</v>
      </c>
      <c r="I9" s="22">
        <v>0</v>
      </c>
      <c r="J9" s="23">
        <f t="shared" si="4"/>
        <v>6.8742514071</v>
      </c>
      <c r="K9" s="24">
        <f t="shared" si="2"/>
        <v>6.8742514071000002E-2</v>
      </c>
      <c r="L9" s="16"/>
    </row>
    <row r="10" spans="1:12">
      <c r="A10" s="115">
        <v>42552</v>
      </c>
      <c r="B10" s="21">
        <v>42916</v>
      </c>
      <c r="C10" s="22">
        <v>0</v>
      </c>
      <c r="D10" s="23">
        <f t="shared" si="3"/>
        <v>45.4194780423</v>
      </c>
      <c r="E10" s="24">
        <f t="shared" si="0"/>
        <v>0.45419478042299999</v>
      </c>
      <c r="F10" s="22">
        <v>0</v>
      </c>
      <c r="G10" s="23">
        <f t="shared" si="5"/>
        <v>0</v>
      </c>
      <c r="H10" s="24">
        <f t="shared" si="1"/>
        <v>0</v>
      </c>
      <c r="I10" s="22">
        <v>0</v>
      </c>
      <c r="J10" s="23">
        <f t="shared" si="4"/>
        <v>6.8742514071</v>
      </c>
      <c r="K10" s="24">
        <f t="shared" si="2"/>
        <v>6.8742514071000002E-2</v>
      </c>
      <c r="L10" s="16"/>
    </row>
    <row r="11" spans="1:12">
      <c r="A11" s="115">
        <v>42186</v>
      </c>
      <c r="B11" s="21">
        <v>42551</v>
      </c>
      <c r="C11" s="22">
        <v>3.1113059099</v>
      </c>
      <c r="D11" s="23">
        <f t="shared" si="3"/>
        <v>48.530783952199997</v>
      </c>
      <c r="E11" s="24">
        <f t="shared" si="0"/>
        <v>0.48530783952199996</v>
      </c>
      <c r="F11" s="22">
        <v>0</v>
      </c>
      <c r="G11" s="23">
        <f t="shared" si="5"/>
        <v>0</v>
      </c>
      <c r="H11" s="24">
        <f t="shared" si="1"/>
        <v>0</v>
      </c>
      <c r="I11" s="22">
        <v>0</v>
      </c>
      <c r="J11" s="23">
        <f t="shared" si="4"/>
        <v>6.8742514071</v>
      </c>
      <c r="K11" s="24">
        <f t="shared" si="2"/>
        <v>6.8742514071000002E-2</v>
      </c>
      <c r="L11" s="16"/>
    </row>
    <row r="12" spans="1:12">
      <c r="A12" s="115">
        <v>41821</v>
      </c>
      <c r="B12" s="21">
        <v>42185</v>
      </c>
      <c r="C12" s="22">
        <v>0</v>
      </c>
      <c r="D12" s="23">
        <f t="shared" si="3"/>
        <v>48.530783952199997</v>
      </c>
      <c r="E12" s="24">
        <f t="shared" si="0"/>
        <v>0.48530783952199996</v>
      </c>
      <c r="F12" s="22">
        <v>0</v>
      </c>
      <c r="G12" s="23">
        <f t="shared" si="5"/>
        <v>0</v>
      </c>
      <c r="H12" s="24">
        <f t="shared" si="1"/>
        <v>0</v>
      </c>
      <c r="I12" s="22">
        <v>0</v>
      </c>
      <c r="J12" s="23">
        <f t="shared" si="4"/>
        <v>6.8742514071</v>
      </c>
      <c r="K12" s="24">
        <f t="shared" si="2"/>
        <v>6.8742514071000002E-2</v>
      </c>
      <c r="L12" s="16"/>
    </row>
    <row r="13" spans="1:12">
      <c r="A13" s="115">
        <v>41456</v>
      </c>
      <c r="B13" s="21">
        <v>41820</v>
      </c>
      <c r="C13" s="22">
        <v>9.8915524484000006</v>
      </c>
      <c r="D13" s="23">
        <f t="shared" si="3"/>
        <v>58.422336400599995</v>
      </c>
      <c r="E13" s="24">
        <f t="shared" si="0"/>
        <v>0.58422336400599995</v>
      </c>
      <c r="F13" s="22">
        <v>16.162283972100003</v>
      </c>
      <c r="G13" s="23">
        <f t="shared" si="5"/>
        <v>16.162283972100003</v>
      </c>
      <c r="H13" s="24">
        <f t="shared" si="1"/>
        <v>0.16162283972100003</v>
      </c>
      <c r="I13" s="22">
        <v>0.48369899999999999</v>
      </c>
      <c r="J13" s="23">
        <f t="shared" si="4"/>
        <v>7.3579504070999997</v>
      </c>
      <c r="K13" s="24">
        <f t="shared" si="2"/>
        <v>7.3579504071000001E-2</v>
      </c>
      <c r="L13" s="16"/>
    </row>
    <row r="14" spans="1:12">
      <c r="A14" s="115">
        <v>41091</v>
      </c>
      <c r="B14" s="21">
        <v>41455</v>
      </c>
      <c r="C14" s="22">
        <v>0</v>
      </c>
      <c r="D14" s="23">
        <f t="shared" si="3"/>
        <v>58.422336400599995</v>
      </c>
      <c r="E14" s="24">
        <f t="shared" si="0"/>
        <v>0.58422336400599995</v>
      </c>
      <c r="F14" s="22">
        <v>2.1993247908</v>
      </c>
      <c r="G14" s="23">
        <f t="shared" si="5"/>
        <v>18.361608762900001</v>
      </c>
      <c r="H14" s="24">
        <f t="shared" si="1"/>
        <v>0.183616087629</v>
      </c>
      <c r="I14" s="22">
        <v>0</v>
      </c>
      <c r="J14" s="23">
        <f t="shared" si="4"/>
        <v>7.3579504070999997</v>
      </c>
      <c r="K14" s="24">
        <f t="shared" si="2"/>
        <v>7.3579504071000001E-2</v>
      </c>
      <c r="L14" s="16"/>
    </row>
    <row r="15" spans="1:12">
      <c r="A15" s="115">
        <v>40725</v>
      </c>
      <c r="B15" s="21">
        <v>41090</v>
      </c>
      <c r="C15" s="22">
        <v>28.209937090770001</v>
      </c>
      <c r="D15" s="23">
        <f t="shared" si="3"/>
        <v>86.63227349137</v>
      </c>
      <c r="E15" s="24">
        <f>D15/100</f>
        <v>0.86632273491370004</v>
      </c>
      <c r="F15" s="22">
        <v>15.11332212348</v>
      </c>
      <c r="G15" s="23">
        <f t="shared" si="5"/>
        <v>33.474930886380001</v>
      </c>
      <c r="H15" s="24">
        <f>G15/100</f>
        <v>0.3347493088638</v>
      </c>
      <c r="I15" s="22">
        <v>0</v>
      </c>
      <c r="J15" s="23">
        <f t="shared" si="4"/>
        <v>7.3579504070999997</v>
      </c>
      <c r="K15" s="24">
        <f>J15/100</f>
        <v>7.3579504071000001E-2</v>
      </c>
      <c r="L15" s="16"/>
    </row>
    <row r="16" spans="1:12">
      <c r="A16" s="115"/>
      <c r="B16" s="21"/>
      <c r="C16" s="25"/>
      <c r="D16" s="25"/>
      <c r="E16" s="25"/>
      <c r="F16" s="25"/>
      <c r="G16" s="25"/>
      <c r="H16" s="25"/>
      <c r="I16" s="25"/>
      <c r="J16" s="25"/>
      <c r="K16" s="25"/>
      <c r="L16" s="16"/>
    </row>
    <row r="17" spans="1:12" ht="21.75" customHeight="1">
      <c r="A17" s="2" t="s">
        <v>57</v>
      </c>
      <c r="B17" s="2"/>
      <c r="C17" s="2"/>
      <c r="D17" s="2"/>
      <c r="E17" s="2"/>
      <c r="F17" s="2"/>
      <c r="G17" s="2"/>
      <c r="H17" s="2"/>
      <c r="I17" s="2"/>
      <c r="J17" s="2"/>
      <c r="K17" s="2"/>
      <c r="L17" s="16"/>
    </row>
    <row r="18" spans="1:12">
      <c r="A18" s="115">
        <v>40360</v>
      </c>
      <c r="B18" s="21">
        <v>40724</v>
      </c>
      <c r="C18" s="22">
        <v>5.6440692308000004</v>
      </c>
      <c r="D18" s="23">
        <f>C18+D15</f>
        <v>92.27634272217</v>
      </c>
      <c r="E18" s="24">
        <f t="shared" ref="E18:E22" si="6">D18/100</f>
        <v>0.92276342722170002</v>
      </c>
      <c r="F18" s="22">
        <v>1.2649331076000001</v>
      </c>
      <c r="G18" s="23">
        <f>F18+G15</f>
        <v>34.739863993980002</v>
      </c>
      <c r="H18" s="24">
        <f t="shared" ref="H18:H22" si="7">G18/100</f>
        <v>0.34739863993980002</v>
      </c>
      <c r="I18" s="22">
        <v>0</v>
      </c>
      <c r="J18" s="23">
        <f>I18+J15</f>
        <v>7.3579504070999997</v>
      </c>
      <c r="K18" s="24">
        <f t="shared" ref="K18:K22" si="8">J18/100</f>
        <v>7.3579504071000001E-2</v>
      </c>
      <c r="L18" s="16"/>
    </row>
    <row r="19" spans="1:12">
      <c r="A19" s="115">
        <v>39995</v>
      </c>
      <c r="B19" s="21">
        <v>40359</v>
      </c>
      <c r="C19" s="22">
        <v>1.1078626764999999</v>
      </c>
      <c r="D19" s="23">
        <f>C19+D18</f>
        <v>93.384205398670005</v>
      </c>
      <c r="E19" s="24">
        <f t="shared" si="6"/>
        <v>0.93384205398670006</v>
      </c>
      <c r="F19" s="22">
        <v>0.70504075399999999</v>
      </c>
      <c r="G19" s="23">
        <f>F19+G18</f>
        <v>35.444904747980004</v>
      </c>
      <c r="H19" s="24">
        <f t="shared" si="7"/>
        <v>0.35444904747980005</v>
      </c>
      <c r="I19" s="22">
        <v>0</v>
      </c>
      <c r="J19" s="23">
        <f>I19+J18</f>
        <v>7.3579504070999997</v>
      </c>
      <c r="K19" s="24">
        <f t="shared" si="8"/>
        <v>7.3579504071000001E-2</v>
      </c>
      <c r="L19" s="16"/>
    </row>
    <row r="20" spans="1:12">
      <c r="A20" s="115">
        <v>39630</v>
      </c>
      <c r="B20" s="21">
        <v>39994</v>
      </c>
      <c r="C20" s="22">
        <v>1.3947371399999999</v>
      </c>
      <c r="D20" s="23">
        <f t="shared" ref="D20" si="9">C20+D19</f>
        <v>94.778942538670009</v>
      </c>
      <c r="E20" s="24">
        <f t="shared" si="6"/>
        <v>0.94778942538670008</v>
      </c>
      <c r="F20" s="22">
        <v>0.16435991999999999</v>
      </c>
      <c r="G20" s="23">
        <f t="shared" ref="G20:G22" si="10">F20+G19</f>
        <v>35.609264667980007</v>
      </c>
      <c r="H20" s="24">
        <f t="shared" si="7"/>
        <v>0.35609264667980006</v>
      </c>
      <c r="I20" s="22">
        <v>0</v>
      </c>
      <c r="J20" s="23">
        <f t="shared" ref="J20:J21" si="11">I20+J19</f>
        <v>7.3579504070999997</v>
      </c>
      <c r="K20" s="24">
        <f t="shared" si="8"/>
        <v>7.3579504071000001E-2</v>
      </c>
      <c r="L20" s="16"/>
    </row>
    <row r="21" spans="1:12">
      <c r="A21" s="115">
        <v>39264</v>
      </c>
      <c r="B21" s="21">
        <v>39629</v>
      </c>
      <c r="C21" s="22">
        <v>0.26009099999999996</v>
      </c>
      <c r="D21" s="23">
        <f>C21+D20</f>
        <v>95.039033538670012</v>
      </c>
      <c r="E21" s="24">
        <f t="shared" si="6"/>
        <v>0.95039033538670015</v>
      </c>
      <c r="F21" s="22">
        <v>0</v>
      </c>
      <c r="G21" s="23">
        <f>F21+G20</f>
        <v>35.609264667980007</v>
      </c>
      <c r="H21" s="24">
        <f t="shared" si="7"/>
        <v>0.35609264667980006</v>
      </c>
      <c r="I21" s="22">
        <v>0</v>
      </c>
      <c r="J21" s="23">
        <f t="shared" si="11"/>
        <v>7.3579504070999997</v>
      </c>
      <c r="K21" s="24">
        <f t="shared" si="8"/>
        <v>7.3579504071000001E-2</v>
      </c>
      <c r="L21" s="16"/>
    </row>
    <row r="22" spans="1:12">
      <c r="A22" s="115">
        <v>38899</v>
      </c>
      <c r="B22" s="21">
        <v>39263</v>
      </c>
      <c r="C22" s="22">
        <v>0.6716129999999999</v>
      </c>
      <c r="D22" s="23">
        <f>C22+D21</f>
        <v>95.710646538670005</v>
      </c>
      <c r="E22" s="24">
        <f t="shared" si="6"/>
        <v>0.95710646538670008</v>
      </c>
      <c r="F22" s="22">
        <v>0</v>
      </c>
      <c r="G22" s="23">
        <f t="shared" si="10"/>
        <v>35.609264667980007</v>
      </c>
      <c r="H22" s="24">
        <f t="shared" si="7"/>
        <v>0.35609264667980006</v>
      </c>
      <c r="I22" s="22">
        <v>0</v>
      </c>
      <c r="J22" s="23">
        <f>I22+J21</f>
        <v>7.3579504070999997</v>
      </c>
      <c r="K22" s="24">
        <f t="shared" si="8"/>
        <v>7.3579504071000001E-2</v>
      </c>
      <c r="L22" s="16"/>
    </row>
    <row r="23" spans="1:12">
      <c r="A23" s="115">
        <v>38534</v>
      </c>
      <c r="B23" s="21">
        <v>38898</v>
      </c>
      <c r="C23" s="22">
        <v>0.7009200000000001</v>
      </c>
      <c r="D23" s="23">
        <f>C23+D22</f>
        <v>96.411566538670002</v>
      </c>
      <c r="E23" s="24">
        <f>D23/100</f>
        <v>0.96411566538670002</v>
      </c>
      <c r="F23" s="22">
        <v>0</v>
      </c>
      <c r="G23" s="23">
        <f>F23+G22</f>
        <v>35.609264667980007</v>
      </c>
      <c r="H23" s="24">
        <f>G23/100</f>
        <v>0.35609264667980006</v>
      </c>
      <c r="I23" s="22">
        <v>0</v>
      </c>
      <c r="J23" s="23">
        <f>I23+J22</f>
        <v>7.3579504070999997</v>
      </c>
      <c r="K23" s="24">
        <f>J23/100</f>
        <v>7.3579504071000001E-2</v>
      </c>
      <c r="L23" s="16"/>
    </row>
    <row r="24" spans="1:12">
      <c r="A24" s="115"/>
      <c r="B24" s="21"/>
      <c r="C24" s="25"/>
      <c r="D24" s="25"/>
      <c r="E24" s="25"/>
      <c r="F24" s="25"/>
      <c r="G24" s="25"/>
      <c r="H24" s="25"/>
      <c r="I24" s="25"/>
      <c r="J24" s="25"/>
      <c r="K24" s="25"/>
      <c r="L24" s="16"/>
    </row>
    <row r="25" spans="1:12" ht="21.75" customHeight="1">
      <c r="A25" s="2" t="s">
        <v>58</v>
      </c>
      <c r="B25" s="2"/>
      <c r="C25" s="2"/>
      <c r="D25" s="2"/>
      <c r="E25" s="2"/>
      <c r="F25" s="2"/>
      <c r="G25" s="2"/>
      <c r="H25" s="2"/>
      <c r="I25" s="2"/>
      <c r="J25" s="2"/>
      <c r="K25" s="2"/>
      <c r="L25" s="16"/>
    </row>
    <row r="26" spans="1:12">
      <c r="A26" s="115">
        <v>38169</v>
      </c>
      <c r="B26" s="21">
        <v>38533</v>
      </c>
      <c r="C26" s="22">
        <v>2.3826000000000001</v>
      </c>
      <c r="D26" s="23">
        <f>C26+D23</f>
        <v>98.794166538669998</v>
      </c>
      <c r="E26" s="24">
        <f t="shared" ref="E26:E28" si="12">D26/100</f>
        <v>0.98794166538670003</v>
      </c>
      <c r="F26" s="22">
        <v>0</v>
      </c>
      <c r="G26" s="23">
        <f>F26+G23</f>
        <v>35.609264667980007</v>
      </c>
      <c r="H26" s="24">
        <f t="shared" ref="H26:H28" si="13">G26/100</f>
        <v>0.35609264667980006</v>
      </c>
      <c r="I26" s="22">
        <v>0</v>
      </c>
      <c r="J26" s="23">
        <f>I26+J23</f>
        <v>7.3579504070999997</v>
      </c>
      <c r="K26" s="24">
        <f t="shared" ref="K26:K28" si="14">J26/100</f>
        <v>7.3579504071000001E-2</v>
      </c>
      <c r="L26" s="16"/>
    </row>
    <row r="27" spans="1:12">
      <c r="A27" s="115">
        <v>37803</v>
      </c>
      <c r="B27" s="21">
        <v>38168</v>
      </c>
      <c r="C27" s="22">
        <v>0</v>
      </c>
      <c r="D27" s="23">
        <f>C27+D26</f>
        <v>98.794166538669998</v>
      </c>
      <c r="E27" s="24">
        <f t="shared" si="12"/>
        <v>0.98794166538670003</v>
      </c>
      <c r="F27" s="22">
        <v>0</v>
      </c>
      <c r="G27" s="23">
        <f>F27+G26</f>
        <v>35.609264667980007</v>
      </c>
      <c r="H27" s="24">
        <f t="shared" si="13"/>
        <v>0.35609264667980006</v>
      </c>
      <c r="I27" s="22">
        <v>0</v>
      </c>
      <c r="J27" s="23">
        <f>I27+J26</f>
        <v>7.3579504070999997</v>
      </c>
      <c r="K27" s="24">
        <f t="shared" si="14"/>
        <v>7.3579504071000001E-2</v>
      </c>
      <c r="L27" s="16"/>
    </row>
    <row r="28" spans="1:12">
      <c r="A28" s="115">
        <v>37438</v>
      </c>
      <c r="B28" s="21">
        <v>37802</v>
      </c>
      <c r="C28" s="22">
        <v>0.45149999999999996</v>
      </c>
      <c r="D28" s="23">
        <f t="shared" ref="D28:D29" si="15">C28+D27</f>
        <v>99.245666538669994</v>
      </c>
      <c r="E28" s="24">
        <f t="shared" si="12"/>
        <v>0.99245666538669997</v>
      </c>
      <c r="F28" s="22">
        <v>0</v>
      </c>
      <c r="G28" s="23">
        <f t="shared" ref="G28:G29" si="16">F28+G27</f>
        <v>35.609264667980007</v>
      </c>
      <c r="H28" s="24">
        <f t="shared" si="13"/>
        <v>0.35609264667980006</v>
      </c>
      <c r="I28" s="22">
        <v>0</v>
      </c>
      <c r="J28" s="23">
        <f t="shared" ref="J28:J29" si="17">I28+J27</f>
        <v>7.3579504070999997</v>
      </c>
      <c r="K28" s="24">
        <f t="shared" si="14"/>
        <v>7.3579504071000001E-2</v>
      </c>
      <c r="L28" s="16"/>
    </row>
    <row r="29" spans="1:12">
      <c r="A29" s="115">
        <v>37073</v>
      </c>
      <c r="B29" s="21">
        <v>37437</v>
      </c>
      <c r="C29" s="22">
        <v>3.1291194999999998</v>
      </c>
      <c r="D29" s="23">
        <f t="shared" si="15"/>
        <v>102.37478603867</v>
      </c>
      <c r="E29" s="24">
        <f>D29/100</f>
        <v>1.0237478603866998</v>
      </c>
      <c r="F29" s="22">
        <v>0</v>
      </c>
      <c r="G29" s="23">
        <f t="shared" si="16"/>
        <v>35.609264667980007</v>
      </c>
      <c r="H29" s="24">
        <f>G29/100</f>
        <v>0.35609264667980006</v>
      </c>
      <c r="I29" s="22">
        <v>0</v>
      </c>
      <c r="J29" s="23">
        <f t="shared" si="17"/>
        <v>7.3579504070999997</v>
      </c>
      <c r="K29" s="24">
        <f>J29/100</f>
        <v>7.3579504071000001E-2</v>
      </c>
      <c r="L29" s="16"/>
    </row>
    <row r="30" spans="1:12">
      <c r="A30" s="116"/>
      <c r="B30" s="26"/>
      <c r="C30" s="26"/>
      <c r="D30" s="26"/>
      <c r="E30" s="26"/>
      <c r="F30" s="26"/>
      <c r="G30" s="26"/>
      <c r="H30" s="26"/>
      <c r="I30" s="26"/>
      <c r="J30" s="26"/>
      <c r="K30" s="26"/>
      <c r="L30" s="16"/>
    </row>
    <row r="31" spans="1:12">
      <c r="A31" s="116"/>
      <c r="B31" s="26"/>
      <c r="C31" s="26"/>
      <c r="D31" s="26"/>
      <c r="E31" s="26"/>
      <c r="F31" s="26"/>
      <c r="G31" s="26"/>
      <c r="H31" s="26"/>
      <c r="I31" s="26"/>
      <c r="J31" s="26"/>
      <c r="K31" s="26"/>
      <c r="L31" s="16"/>
    </row>
    <row r="32" spans="1:12">
      <c r="A32" s="117"/>
      <c r="B32" s="16"/>
      <c r="C32" s="16"/>
      <c r="D32" s="16"/>
      <c r="E32" s="16"/>
      <c r="F32" s="16"/>
      <c r="G32" s="16"/>
      <c r="H32" s="16"/>
      <c r="I32" s="16"/>
      <c r="J32" s="16"/>
      <c r="K32" s="16"/>
      <c r="L32" s="16"/>
    </row>
    <row r="33" spans="1:12">
      <c r="A33" s="117"/>
      <c r="B33" s="16"/>
      <c r="C33" s="16"/>
      <c r="D33" s="16"/>
      <c r="E33" s="16"/>
      <c r="F33" s="16"/>
      <c r="G33" s="16"/>
      <c r="H33" s="16"/>
      <c r="I33" s="16"/>
      <c r="J33" s="16"/>
      <c r="K33" s="16"/>
      <c r="L33" s="16"/>
    </row>
    <row r="34" spans="1:12">
      <c r="A34" s="16"/>
      <c r="B34" s="16"/>
      <c r="C34" s="16"/>
      <c r="D34" s="16"/>
      <c r="E34" s="16"/>
      <c r="F34" s="16"/>
      <c r="G34" s="16"/>
      <c r="H34" s="16"/>
      <c r="I34" s="16"/>
      <c r="J34" s="16"/>
      <c r="K34" s="16"/>
      <c r="L34" s="16"/>
    </row>
    <row r="35" spans="1:12">
      <c r="A35" s="16"/>
      <c r="B35" s="16"/>
      <c r="C35" s="16"/>
      <c r="D35" s="16"/>
      <c r="E35" s="16"/>
      <c r="F35" s="16"/>
      <c r="G35" s="16"/>
      <c r="H35" s="16"/>
      <c r="I35" s="16"/>
      <c r="J35" s="16"/>
      <c r="K35" s="16"/>
      <c r="L35" s="16"/>
    </row>
    <row r="36" spans="1:12">
      <c r="A36" s="16"/>
      <c r="B36" s="16"/>
      <c r="C36" s="16"/>
      <c r="D36" s="16"/>
      <c r="E36" s="16"/>
      <c r="F36" s="16"/>
      <c r="G36" s="16"/>
      <c r="H36" s="16"/>
      <c r="I36" s="16"/>
      <c r="J36" s="16"/>
      <c r="K36" s="16"/>
      <c r="L36" s="16"/>
    </row>
    <row r="37" spans="1:12">
      <c r="A37" s="16"/>
      <c r="B37" s="16"/>
      <c r="C37" s="16"/>
      <c r="D37" s="16"/>
      <c r="E37" s="16"/>
      <c r="F37" s="16"/>
      <c r="G37" s="16"/>
      <c r="H37" s="16"/>
      <c r="I37" s="16"/>
      <c r="J37" s="16"/>
      <c r="K37" s="16"/>
      <c r="L37" s="16"/>
    </row>
    <row r="38" spans="1:12">
      <c r="A38" s="16"/>
      <c r="B38" s="16"/>
      <c r="C38" s="16"/>
      <c r="D38" s="16"/>
      <c r="E38" s="16"/>
      <c r="F38" s="16"/>
      <c r="G38" s="16"/>
      <c r="H38" s="16"/>
      <c r="I38" s="16"/>
      <c r="J38" s="16"/>
      <c r="K38" s="16"/>
      <c r="L38" s="16"/>
    </row>
    <row r="39" spans="1:12">
      <c r="A39" s="16"/>
      <c r="B39" s="16"/>
      <c r="C39" s="16"/>
      <c r="D39" s="16"/>
      <c r="E39" s="16"/>
      <c r="F39" s="16"/>
      <c r="G39" s="16"/>
      <c r="H39" s="16"/>
      <c r="I39" s="16"/>
      <c r="J39" s="16"/>
      <c r="K39" s="16"/>
      <c r="L39" s="16"/>
    </row>
    <row r="40" spans="1:12">
      <c r="A40" s="16"/>
      <c r="B40" s="16"/>
      <c r="C40" s="16"/>
      <c r="D40" s="16"/>
      <c r="E40" s="16"/>
      <c r="F40" s="16"/>
      <c r="G40" s="16"/>
      <c r="H40" s="16"/>
      <c r="I40" s="16"/>
      <c r="J40" s="16"/>
      <c r="K40" s="16"/>
      <c r="L40" s="16"/>
    </row>
    <row r="41" spans="1:12">
      <c r="A41" s="16"/>
      <c r="B41" s="16"/>
      <c r="C41" s="16"/>
      <c r="D41" s="16"/>
      <c r="E41" s="16"/>
      <c r="F41" s="16"/>
      <c r="G41" s="16"/>
      <c r="H41" s="16"/>
      <c r="I41" s="16"/>
      <c r="J41" s="16"/>
      <c r="K41" s="16"/>
      <c r="L41" s="16"/>
    </row>
    <row r="42" spans="1:12">
      <c r="A42" s="16"/>
      <c r="B42" s="16"/>
      <c r="C42" s="16"/>
      <c r="D42" s="16"/>
      <c r="E42" s="16"/>
      <c r="F42" s="16"/>
      <c r="G42" s="16"/>
      <c r="H42" s="16"/>
      <c r="I42" s="16"/>
      <c r="J42" s="16"/>
      <c r="K42" s="16"/>
      <c r="L42" s="16"/>
    </row>
    <row r="43" spans="1:12">
      <c r="A43" s="16"/>
      <c r="B43" s="16"/>
      <c r="C43" s="16"/>
      <c r="D43" s="16"/>
      <c r="E43" s="16"/>
      <c r="F43" s="16"/>
      <c r="G43" s="16"/>
      <c r="H43" s="16"/>
      <c r="I43" s="16"/>
      <c r="J43" s="16"/>
      <c r="K43" s="16"/>
      <c r="L43" s="16"/>
    </row>
    <row r="44" spans="1:12">
      <c r="A44" s="16"/>
      <c r="B44" s="16"/>
      <c r="C44" s="16"/>
      <c r="D44" s="16"/>
      <c r="E44" s="16"/>
      <c r="F44" s="16"/>
      <c r="G44" s="16"/>
      <c r="H44" s="16"/>
      <c r="I44" s="16"/>
      <c r="J44" s="16"/>
      <c r="K44" s="16"/>
      <c r="L44" s="16"/>
    </row>
    <row r="45" spans="1:12">
      <c r="A45" s="16"/>
      <c r="B45" s="16"/>
      <c r="C45" s="16"/>
      <c r="D45" s="16"/>
      <c r="E45" s="16"/>
      <c r="F45" s="16"/>
      <c r="G45" s="16"/>
      <c r="H45" s="16"/>
      <c r="I45" s="16"/>
      <c r="J45" s="16"/>
      <c r="K45" s="16"/>
      <c r="L45" s="16"/>
    </row>
    <row r="46" spans="1:12">
      <c r="A46" s="16"/>
      <c r="B46" s="16"/>
      <c r="C46" s="16"/>
      <c r="D46" s="16"/>
      <c r="E46" s="16"/>
      <c r="F46" s="16"/>
      <c r="G46" s="16"/>
      <c r="H46" s="16"/>
      <c r="I46" s="16"/>
      <c r="J46" s="16"/>
      <c r="K46" s="16"/>
      <c r="L46" s="16"/>
    </row>
    <row r="47" spans="1:12">
      <c r="A47" s="16"/>
      <c r="B47" s="16"/>
      <c r="C47" s="16"/>
      <c r="D47" s="16"/>
      <c r="E47" s="16"/>
      <c r="F47" s="16"/>
      <c r="G47" s="16"/>
      <c r="H47" s="16"/>
      <c r="I47" s="16"/>
      <c r="J47" s="16"/>
      <c r="K47" s="16"/>
      <c r="L47" s="16"/>
    </row>
    <row r="48" spans="1:12">
      <c r="A48" s="16"/>
      <c r="B48" s="16"/>
      <c r="C48" s="16"/>
      <c r="D48" s="16"/>
      <c r="E48" s="16"/>
      <c r="F48" s="16"/>
      <c r="G48" s="16"/>
      <c r="H48" s="16"/>
      <c r="I48" s="16"/>
      <c r="J48" s="16"/>
      <c r="K48" s="16"/>
      <c r="L48" s="16"/>
    </row>
    <row r="49" spans="1:12">
      <c r="A49" s="16"/>
      <c r="B49" s="16"/>
      <c r="C49" s="16"/>
      <c r="D49" s="16"/>
      <c r="E49" s="16"/>
      <c r="F49" s="16"/>
      <c r="G49" s="16"/>
      <c r="H49" s="16"/>
      <c r="I49" s="16"/>
      <c r="J49" s="16"/>
      <c r="K49" s="16"/>
      <c r="L49" s="16"/>
    </row>
    <row r="50" spans="1:12">
      <c r="A50" s="16"/>
      <c r="B50" s="16"/>
      <c r="C50" s="16"/>
      <c r="D50" s="16"/>
      <c r="E50" s="16"/>
      <c r="F50" s="16"/>
      <c r="G50" s="16"/>
      <c r="H50" s="16"/>
      <c r="I50" s="16"/>
      <c r="J50" s="16"/>
      <c r="K50" s="16"/>
      <c r="L50" s="16"/>
    </row>
    <row r="51" spans="1:12">
      <c r="A51" s="16"/>
      <c r="B51" s="16"/>
      <c r="C51" s="16"/>
      <c r="D51" s="16"/>
      <c r="E51" s="16"/>
      <c r="F51" s="16"/>
      <c r="G51" s="16"/>
      <c r="H51" s="16"/>
      <c r="I51" s="16"/>
      <c r="J51" s="16"/>
      <c r="K51" s="16"/>
      <c r="L51" s="16"/>
    </row>
    <row r="52" spans="1:12">
      <c r="A52" s="16"/>
      <c r="B52" s="16"/>
      <c r="C52" s="16"/>
      <c r="D52" s="16"/>
      <c r="E52" s="16"/>
      <c r="F52" s="16"/>
      <c r="G52" s="16"/>
      <c r="H52" s="16"/>
      <c r="I52" s="16"/>
      <c r="J52" s="16"/>
      <c r="K52" s="16"/>
      <c r="L52" s="16"/>
    </row>
    <row r="53" spans="1:12">
      <c r="A53" s="16"/>
      <c r="B53" s="16"/>
      <c r="C53" s="16"/>
      <c r="D53" s="16"/>
      <c r="E53" s="16"/>
      <c r="F53" s="16"/>
      <c r="G53" s="16"/>
      <c r="H53" s="16"/>
      <c r="I53" s="16"/>
      <c r="J53" s="16"/>
      <c r="K53" s="16"/>
      <c r="L53" s="16"/>
    </row>
  </sheetData>
  <sheetProtection algorithmName="SHA-512" hashValue="bx3qtVhU6QdZvuvdhSYUpTmp0dwiKTeOcuMRzfrQL9YBmwL851h01bPQfF5ulq7CXDHysXjyor1kwisygI6NfQ==" saltValue="WHnLb+5CmQs7iu1Cq2dp3g==" spinCount="100000" sheet="1" select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Summary</vt:lpstr>
      <vt:lpstr>2023 Calculator</vt:lpstr>
      <vt:lpstr>2012 Calculator</vt:lpstr>
      <vt:lpstr>NTA</vt:lpstr>
      <vt:lpstr>TDD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Ly</dc:creator>
  <cp:lastModifiedBy>Chris Ly</cp:lastModifiedBy>
  <dcterms:created xsi:type="dcterms:W3CDTF">2023-11-02T00:14:06Z</dcterms:created>
  <dcterms:modified xsi:type="dcterms:W3CDTF">2024-08-19T02:48:25Z</dcterms:modified>
</cp:coreProperties>
</file>